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710" windowHeight="11760" firstSheet="1" activeTab="1"/>
  </bookViews>
  <sheets>
    <sheet name="Отчет" sheetId="14" state="hidden" r:id="rId1"/>
    <sheet name="Отчет (2)" sheetId="15" r:id="rId2"/>
  </sheets>
  <definedNames>
    <definedName name="_xlnm.Print_Titles" localSheetId="0">Отчет!$4:$6</definedName>
    <definedName name="_xlnm.Print_Titles" localSheetId="1">'Отчет (2)'!$4:$6</definedName>
    <definedName name="_xlnm.Print_Area" localSheetId="0">Отчет!$A$1:$L$154</definedName>
    <definedName name="_xlnm.Print_Area" localSheetId="1">'Отчет (2)'!$A$1:$L$153</definedName>
  </definedNames>
  <calcPr calcId="124519"/>
</workbook>
</file>

<file path=xl/calcChain.xml><?xml version="1.0" encoding="utf-8"?>
<calcChain xmlns="http://schemas.openxmlformats.org/spreadsheetml/2006/main">
  <c r="C141" i="15"/>
  <c r="C122"/>
  <c r="K138"/>
  <c r="I133"/>
  <c r="G102" l="1"/>
  <c r="C102"/>
  <c r="G123"/>
  <c r="E48" l="1"/>
  <c r="D48"/>
  <c r="C11"/>
  <c r="J111"/>
  <c r="H133"/>
  <c r="G133"/>
  <c r="I110"/>
  <c r="H110"/>
  <c r="H102"/>
  <c r="I102"/>
  <c r="I92"/>
  <c r="H92"/>
  <c r="G92"/>
  <c r="H48"/>
  <c r="I48"/>
  <c r="G48"/>
  <c r="H11"/>
  <c r="I11"/>
  <c r="C7"/>
  <c r="F130"/>
  <c r="F140"/>
  <c r="D133"/>
  <c r="E133"/>
  <c r="C133"/>
  <c r="D110"/>
  <c r="E110"/>
  <c r="D102"/>
  <c r="E102"/>
  <c r="D92"/>
  <c r="E92"/>
  <c r="C92"/>
  <c r="C48"/>
  <c r="E11"/>
  <c r="D11"/>
  <c r="F12"/>
  <c r="G11"/>
  <c r="J12"/>
  <c r="G97"/>
  <c r="J97" s="1"/>
  <c r="J131"/>
  <c r="G130"/>
  <c r="J130" s="1"/>
  <c r="J123"/>
  <c r="F7"/>
  <c r="J143"/>
  <c r="I143"/>
  <c r="H143"/>
  <c r="G143"/>
  <c r="F143"/>
  <c r="E143"/>
  <c r="D143"/>
  <c r="C143"/>
  <c r="J140"/>
  <c r="J139"/>
  <c r="F139"/>
  <c r="J138"/>
  <c r="F138"/>
  <c r="J134"/>
  <c r="F134"/>
  <c r="F133" s="1"/>
  <c r="F131"/>
  <c r="F123"/>
  <c r="J122"/>
  <c r="F122"/>
  <c r="F111"/>
  <c r="J107"/>
  <c r="K107" s="1"/>
  <c r="F107"/>
  <c r="J106"/>
  <c r="F106"/>
  <c r="K106" s="1"/>
  <c r="J105"/>
  <c r="F105"/>
  <c r="J104"/>
  <c r="K104" s="1"/>
  <c r="F104"/>
  <c r="J103"/>
  <c r="F103"/>
  <c r="J101"/>
  <c r="F101"/>
  <c r="F97"/>
  <c r="J95"/>
  <c r="F95"/>
  <c r="F92" s="1"/>
  <c r="J94"/>
  <c r="F94"/>
  <c r="J93"/>
  <c r="F93"/>
  <c r="J81"/>
  <c r="F81"/>
  <c r="J77"/>
  <c r="F77"/>
  <c r="J76"/>
  <c r="F76"/>
  <c r="J72"/>
  <c r="F72"/>
  <c r="J58"/>
  <c r="F58"/>
  <c r="J49"/>
  <c r="F49"/>
  <c r="J47"/>
  <c r="F47"/>
  <c r="J44"/>
  <c r="F44"/>
  <c r="J39"/>
  <c r="F39"/>
  <c r="J10"/>
  <c r="F10"/>
  <c r="J7"/>
  <c r="K7" s="1"/>
  <c r="J12" i="14"/>
  <c r="H12"/>
  <c r="G131"/>
  <c r="J131" s="1"/>
  <c r="G130"/>
  <c r="D130"/>
  <c r="F130" s="1"/>
  <c r="G123"/>
  <c r="J123" s="1"/>
  <c r="G111"/>
  <c r="J111" s="1"/>
  <c r="G97"/>
  <c r="J97" s="1"/>
  <c r="G12"/>
  <c r="C7"/>
  <c r="F7" s="1"/>
  <c r="P61"/>
  <c r="P59"/>
  <c r="Q76"/>
  <c r="P76"/>
  <c r="P75"/>
  <c r="P73"/>
  <c r="P74"/>
  <c r="P78"/>
  <c r="P134"/>
  <c r="P140"/>
  <c r="P124"/>
  <c r="P130"/>
  <c r="P119"/>
  <c r="P109"/>
  <c r="P104"/>
  <c r="P103"/>
  <c r="P94"/>
  <c r="P95"/>
  <c r="P93"/>
  <c r="G102"/>
  <c r="P131"/>
  <c r="Q50"/>
  <c r="P54"/>
  <c r="P53"/>
  <c r="P49"/>
  <c r="R39"/>
  <c r="Q39"/>
  <c r="P44"/>
  <c r="K39" i="15" l="1"/>
  <c r="K49"/>
  <c r="J92"/>
  <c r="J11"/>
  <c r="F110"/>
  <c r="F141" s="1"/>
  <c r="K122"/>
  <c r="C110"/>
  <c r="C144" s="1"/>
  <c r="K76"/>
  <c r="F11"/>
  <c r="K101"/>
  <c r="K105"/>
  <c r="K77"/>
  <c r="K94"/>
  <c r="J110"/>
  <c r="K111"/>
  <c r="G110"/>
  <c r="G141" s="1"/>
  <c r="G144" s="1"/>
  <c r="J102"/>
  <c r="K102" s="1"/>
  <c r="K139"/>
  <c r="J133"/>
  <c r="I141"/>
  <c r="I144" s="1"/>
  <c r="J48"/>
  <c r="F102"/>
  <c r="F48"/>
  <c r="K44"/>
  <c r="H141"/>
  <c r="H144" s="1"/>
  <c r="K72"/>
  <c r="K93"/>
  <c r="K134"/>
  <c r="K95"/>
  <c r="K140"/>
  <c r="K123"/>
  <c r="K97"/>
  <c r="K58"/>
  <c r="E141"/>
  <c r="E144" s="1"/>
  <c r="K103"/>
  <c r="K131"/>
  <c r="K10"/>
  <c r="K130"/>
  <c r="D141"/>
  <c r="D144" s="1"/>
  <c r="K81"/>
  <c r="K47"/>
  <c r="K12"/>
  <c r="P129" i="14"/>
  <c r="P126"/>
  <c r="P125"/>
  <c r="P123"/>
  <c r="P81"/>
  <c r="P91"/>
  <c r="P90"/>
  <c r="P88"/>
  <c r="P87"/>
  <c r="P85"/>
  <c r="P84"/>
  <c r="P82"/>
  <c r="P108"/>
  <c r="P107"/>
  <c r="P118"/>
  <c r="P9"/>
  <c r="P7"/>
  <c r="P8"/>
  <c r="P101"/>
  <c r="P30"/>
  <c r="AJ26"/>
  <c r="AH26"/>
  <c r="AE26"/>
  <c r="Z26"/>
  <c r="V26"/>
  <c r="U26"/>
  <c r="P26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I26"/>
  <c r="AF26"/>
  <c r="AD26"/>
  <c r="AC26"/>
  <c r="AA26"/>
  <c r="Y26"/>
  <c r="T26"/>
  <c r="S26"/>
  <c r="P42"/>
  <c r="P41"/>
  <c r="P39"/>
  <c r="Q38"/>
  <c r="P38"/>
  <c r="Q37"/>
  <c r="P37"/>
  <c r="Q36"/>
  <c r="P36"/>
  <c r="P34"/>
  <c r="P32"/>
  <c r="P24"/>
  <c r="P22"/>
  <c r="P18"/>
  <c r="P15"/>
  <c r="P12"/>
  <c r="P105"/>
  <c r="K110" i="15" l="1"/>
  <c r="K11"/>
  <c r="Q7" i="14"/>
  <c r="J141" i="15"/>
  <c r="J144" s="1"/>
  <c r="K133"/>
  <c r="K48"/>
  <c r="F144"/>
  <c r="K92"/>
  <c r="BR26" i="14"/>
  <c r="Q27" s="1"/>
  <c r="P116"/>
  <c r="K141" i="15" l="1"/>
  <c r="P117" i="14"/>
  <c r="P111"/>
  <c r="Q111" s="1"/>
  <c r="P136" l="1"/>
  <c r="Q134" l="1"/>
  <c r="P138"/>
  <c r="R134" s="1"/>
  <c r="P139"/>
  <c r="P97"/>
  <c r="P100"/>
  <c r="R97" s="1"/>
  <c r="D11" l="1"/>
  <c r="E11"/>
  <c r="C11"/>
  <c r="C48"/>
  <c r="F10"/>
  <c r="H92" l="1"/>
  <c r="J138"/>
  <c r="P72"/>
  <c r="Q58" l="1"/>
  <c r="P14" l="1"/>
  <c r="P29"/>
  <c r="P27" l="1"/>
  <c r="P35" l="1"/>
  <c r="P33"/>
  <c r="P28"/>
  <c r="P19"/>
  <c r="J103" l="1"/>
  <c r="P89"/>
  <c r="J58" l="1"/>
  <c r="J143" l="1"/>
  <c r="I143"/>
  <c r="H143"/>
  <c r="G143"/>
  <c r="F143"/>
  <c r="E143"/>
  <c r="D143"/>
  <c r="C143"/>
  <c r="J140"/>
  <c r="F140"/>
  <c r="J139"/>
  <c r="F139"/>
  <c r="F138"/>
  <c r="J134"/>
  <c r="F134"/>
  <c r="I133"/>
  <c r="H133"/>
  <c r="G133"/>
  <c r="E133"/>
  <c r="C133"/>
  <c r="F131"/>
  <c r="J130"/>
  <c r="F123"/>
  <c r="J122"/>
  <c r="C122"/>
  <c r="F122" s="1"/>
  <c r="F111"/>
  <c r="I110"/>
  <c r="H110"/>
  <c r="G110"/>
  <c r="E110"/>
  <c r="D110"/>
  <c r="J107"/>
  <c r="F107"/>
  <c r="J106"/>
  <c r="F106"/>
  <c r="J105"/>
  <c r="F105"/>
  <c r="J104"/>
  <c r="F104"/>
  <c r="F103"/>
  <c r="I102"/>
  <c r="H102"/>
  <c r="E102"/>
  <c r="D102"/>
  <c r="C102"/>
  <c r="J101"/>
  <c r="F101"/>
  <c r="F97"/>
  <c r="J95"/>
  <c r="F95"/>
  <c r="J94"/>
  <c r="F94"/>
  <c r="J93"/>
  <c r="F93"/>
  <c r="I92"/>
  <c r="G92"/>
  <c r="E92"/>
  <c r="D92"/>
  <c r="J81"/>
  <c r="F81"/>
  <c r="J77"/>
  <c r="F77"/>
  <c r="J76"/>
  <c r="F76"/>
  <c r="J72"/>
  <c r="F72"/>
  <c r="F58"/>
  <c r="K58" s="1"/>
  <c r="J49"/>
  <c r="F49"/>
  <c r="I48"/>
  <c r="H48"/>
  <c r="G48"/>
  <c r="E48"/>
  <c r="D48"/>
  <c r="J47"/>
  <c r="F47"/>
  <c r="J44"/>
  <c r="F44"/>
  <c r="J39"/>
  <c r="F39"/>
  <c r="F12"/>
  <c r="I11"/>
  <c r="H11"/>
  <c r="G11"/>
  <c r="J10"/>
  <c r="J7"/>
  <c r="K7" s="1"/>
  <c r="K76" l="1"/>
  <c r="K72"/>
  <c r="G141"/>
  <c r="H141"/>
  <c r="K39"/>
  <c r="K104"/>
  <c r="K101"/>
  <c r="F11"/>
  <c r="K130"/>
  <c r="I141"/>
  <c r="K93"/>
  <c r="K111"/>
  <c r="K107"/>
  <c r="K97"/>
  <c r="K49"/>
  <c r="K47"/>
  <c r="K105"/>
  <c r="K44"/>
  <c r="F110"/>
  <c r="K140"/>
  <c r="F133"/>
  <c r="J102"/>
  <c r="K123"/>
  <c r="K134"/>
  <c r="K10"/>
  <c r="K77"/>
  <c r="F102"/>
  <c r="J110"/>
  <c r="E141"/>
  <c r="E144" s="1"/>
  <c r="K122"/>
  <c r="J48"/>
  <c r="K95"/>
  <c r="K103"/>
  <c r="K81"/>
  <c r="K106"/>
  <c r="C110"/>
  <c r="K131"/>
  <c r="J11"/>
  <c r="K11" s="1"/>
  <c r="F48"/>
  <c r="J92"/>
  <c r="K94"/>
  <c r="K139"/>
  <c r="F92"/>
  <c r="K12"/>
  <c r="J133"/>
  <c r="C92"/>
  <c r="D133"/>
  <c r="D141" s="1"/>
  <c r="C141" l="1"/>
  <c r="F141"/>
  <c r="I144"/>
  <c r="H144"/>
  <c r="G144"/>
  <c r="K110"/>
  <c r="K102"/>
  <c r="C144"/>
  <c r="D144"/>
  <c r="K133"/>
  <c r="K92"/>
  <c r="K48"/>
  <c r="F144"/>
  <c r="J141"/>
  <c r="K141" l="1"/>
  <c r="J144"/>
</calcChain>
</file>

<file path=xl/sharedStrings.xml><?xml version="1.0" encoding="utf-8"?>
<sst xmlns="http://schemas.openxmlformats.org/spreadsheetml/2006/main" count="429" uniqueCount="260">
  <si>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</si>
  <si>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</si>
  <si>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</si>
  <si>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</si>
  <si>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</si>
  <si>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</si>
  <si>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</si>
  <si>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</si>
  <si>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</si>
  <si>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</si>
  <si>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</si>
  <si>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</si>
  <si>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</si>
  <si>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</si>
  <si>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</si>
  <si>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</si>
  <si>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</si>
  <si>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</si>
  <si>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</si>
  <si>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</si>
  <si>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</si>
  <si>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</si>
  <si>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</si>
  <si>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</si>
  <si>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</si>
  <si>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</si>
  <si>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</si>
  <si>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</si>
  <si>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</si>
  <si>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</si>
  <si>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</si>
  <si>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</si>
  <si>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</si>
  <si>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</si>
  <si>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</si>
  <si>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</si>
  <si>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</si>
  <si>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</si>
  <si>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</si>
  <si>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</si>
  <si>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</si>
  <si>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</si>
  <si>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</si>
  <si>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</si>
  <si>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</si>
  <si>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</si>
  <si>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</si>
  <si>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</si>
  <si>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</si>
  <si>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</si>
  <si>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</si>
  <si>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</si>
  <si>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</si>
  <si>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</si>
  <si>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</si>
  <si>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</si>
  <si>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</si>
  <si>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</si>
  <si>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</si>
  <si>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</si>
  <si>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</si>
  <si>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</si>
  <si>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</si>
  <si>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</si>
  <si>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</si>
  <si>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</si>
  <si>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</si>
  <si>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</si>
  <si>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</si>
  <si>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</si>
  <si>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</si>
  <si>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</si>
  <si>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</si>
  <si>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</si>
  <si>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</si>
  <si>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</si>
  <si>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</si>
  <si>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</si>
  <si>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</si>
  <si>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</si>
  <si>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</si>
  <si>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</si>
  <si>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</si>
  <si>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</si>
  <si>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</si>
  <si>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</si>
  <si>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</si>
  <si>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</si>
  <si>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</si>
  <si>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</si>
  <si>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</si>
  <si>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</si>
  <si>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</si>
  <si>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</si>
  <si>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</si>
  <si>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</si>
  <si>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</si>
  <si>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</si>
  <si>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</si>
  <si>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</si>
  <si>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</si>
  <si>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</si>
  <si>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</si>
  <si>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</si>
  <si>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</si>
  <si>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</si>
  <si>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</si>
  <si>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</si>
  <si>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</si>
  <si>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</si>
  <si>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</si>
  <si>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</si>
  <si>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</si>
  <si>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</si>
  <si>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</si>
  <si>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</si>
  <si>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</si>
  <si>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</si>
  <si>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</si>
  <si>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</si>
  <si>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</si>
  <si>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</si>
  <si>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</si>
  <si>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</si>
  <si>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</si>
  <si>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</si>
  <si>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</si>
  <si>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</si>
  <si>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</si>
  <si>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</si>
  <si>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</si>
  <si>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</si>
  <si>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</si>
  <si>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</si>
  <si>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</si>
  <si>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</si>
  <si>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</si>
  <si>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</si>
  <si>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</si>
  <si>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</si>
  <si>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</si>
  <si>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</si>
  <si>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</si>
  <si>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</si>
  <si>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</si>
  <si>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</si>
  <si>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</si>
  <si>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</si>
  <si>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</si>
  <si>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</si>
  <si>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</si>
  <si>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</si>
  <si>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</si>
  <si>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</si>
  <si>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</si>
  <si>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</si>
  <si>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</si>
  <si>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</si>
  <si>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</si>
  <si>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</si>
  <si>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</si>
  <si>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</si>
  <si>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</si>
  <si>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</si>
  <si>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</si>
  <si>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</si>
  <si>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</si>
  <si>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</si>
  <si>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</si>
  <si>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</si>
  <si>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</si>
  <si>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</si>
  <si>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</si>
  <si>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</si>
  <si>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</si>
  <si>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</si>
  <si>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</si>
  <si>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</si>
  <si>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</si>
  <si>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</si>
  <si>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</si>
  <si>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</si>
  <si>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</si>
  <si>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</si>
  <si>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</si>
  <si>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</si>
  <si>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</si>
  <si>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</si>
  <si>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</si>
  <si>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</si>
  <si>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</si>
  <si>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</si>
  <si>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</si>
  <si>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</si>
  <si>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</si>
  <si>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</si>
  <si>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</si>
  <si>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</si>
  <si>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</si>
  <si>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</si>
  <si>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</si>
  <si>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</si>
  <si>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</si>
  <si>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</si>
  <si>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</si>
  <si>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</si>
  <si>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</si>
  <si>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</si>
  <si>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</si>
  <si>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</si>
  <si>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</si>
  <si>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rPr>
        <b/>
        <sz val="13.5"/>
        <rFont val="Times New Roman"/>
        <family val="1"/>
        <charset val="204"/>
      </rPr>
      <t xml:space="preserve">4. Создание условия для обеспечения современного качества образования - 57425,4, в том числе: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</si>
  <si>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rFont val="Times New Roman"/>
        <family val="1"/>
        <charset val="204"/>
      </rPr>
      <t>2.</t>
    </r>
    <r>
      <rPr>
        <b/>
        <sz val="14"/>
        <rFont val="Times New Roman"/>
        <family val="1"/>
        <charset val="204"/>
      </rPr>
      <t xml:space="preserve">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</si>
  <si>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 xml:space="preserve">2.Обеспечение развития отрасли физической культуры и спорта - 14354,4, </t>
    </r>
    <r>
      <rPr>
        <sz val="14"/>
        <rFont val="Times New Roman"/>
        <family val="1"/>
        <charset val="204"/>
      </rPr>
      <t>в том числе:                                                                                1.</t>
    </r>
    <r>
      <rPr>
        <b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</si>
  <si>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</si>
  <si>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rPr>
        <sz val="14"/>
        <rFont val="Times New Roman"/>
        <family val="1"/>
        <charset val="204"/>
      </rPr>
      <t>4.</t>
    </r>
    <r>
      <rPr>
        <b/>
        <sz val="14"/>
        <rFont val="Times New Roman"/>
        <family val="1"/>
        <charset val="204"/>
      </rPr>
      <t xml:space="preserve">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</si>
  <si>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rPr>
        <sz val="14"/>
        <rFont val="Times New Roman"/>
        <family val="1"/>
        <charset val="204"/>
      </rPr>
      <t>5.</t>
    </r>
    <r>
      <rPr>
        <b/>
        <sz val="14"/>
        <rFont val="Times New Roman"/>
        <family val="1"/>
        <charset val="204"/>
      </rPr>
      <t xml:space="preserve">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306,1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</si>
  <si>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r>
      <rPr>
        <sz val="14"/>
        <rFont val="Times New Roman"/>
        <family val="1"/>
        <charset val="204"/>
      </rPr>
      <t>6</t>
    </r>
    <r>
      <rPr>
        <b/>
        <sz val="14"/>
        <rFont val="Times New Roman"/>
        <family val="1"/>
        <charset val="204"/>
      </rPr>
      <t xml:space="preserve">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</si>
  <si>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t xml:space="preserve">3. Обеспечение безопасности музейного фонда и развитие музеев - 178,4,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</si>
  <si>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rPr>
        <b/>
        <sz val="14"/>
        <rFont val="Times New Roman"/>
        <family val="1"/>
        <charset val="204"/>
      </rPr>
      <t>1.Органы местного самоуправления - 5584,0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- 22822,5,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</si>
  <si>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- 5783,9: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</si>
  <si>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(Экскурсии в музей МВД, 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</si>
  <si>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- 274,7;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</si>
  <si>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- 372,1,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- 16,9;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</si>
  <si>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7. Разработка проектно-сметной документации "Ремонт автомобильной дороги с. Солнечное - д. Курганная Усть-Абаканского района Республики Хакасия" - 595,8.                                                                                                                                          8.Разработка комплексной схемы организации дорожного движения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>327,0.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</si>
  <si>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- 575,3,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</si>
  <si>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sz val="14"/>
        <rFont val="Times New Roman"/>
        <family val="1"/>
        <charset val="204"/>
      </rPr>
      <t xml:space="preserve">2. Экспертиза сметной стоимости - 432,0   </t>
    </r>
    <r>
      <rPr>
        <b/>
        <sz val="14"/>
        <rFont val="Times New Roman"/>
        <family val="1"/>
        <charset val="204"/>
      </rPr>
      <t xml:space="preserve">       </t>
    </r>
  </si>
  <si>
    <t>3. Выполнение инженерно-геодезических изысканий в целях подготовки проектной документации для ремонта автомобильной дороги с. Солнечное-д. Курганная Усть-Абаканского района Республики  Хакасия - 600,0.</t>
  </si>
  <si>
    <t xml:space="preserve">6. Ремонт автомобильных дорог - 17685,9,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</si>
  <si>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- 1534,0;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</si>
  <si>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документация-5835,9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</t>
    </r>
    <r>
      <rPr>
        <b/>
        <sz val="14"/>
        <rFont val="Times New Roman"/>
        <family val="1"/>
        <charset val="204"/>
      </rPr>
      <t>800,0</t>
    </r>
    <r>
      <rPr>
        <sz val="14"/>
        <rFont val="Times New Roman"/>
        <family val="1"/>
        <charset val="204"/>
      </rPr>
      <t xml:space="preserve">; </t>
    </r>
  </si>
  <si>
    <r>
      <rPr>
        <b/>
        <sz val="14"/>
        <rFont val="Times New Roman"/>
        <family val="1"/>
        <charset val="204"/>
      </rPr>
      <t>2. Содействие формирования туристической инфраструктуры и материально-технической базы - 3026,9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-1786,0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>.                                                                                                                                                                                                   2.Мероприятия в области туризма-</t>
    </r>
    <r>
      <rPr>
        <sz val="14"/>
        <rFont val="Times New Roman"/>
        <family val="1"/>
        <charset val="204"/>
      </rPr>
      <t>12,5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 Обеспечение безопасности музейного фонда и развитие музеев - </t>
    </r>
    <r>
      <rPr>
        <sz val="14"/>
        <rFont val="Times New Roman"/>
        <family val="1"/>
        <charset val="204"/>
      </rPr>
      <t>80,0</t>
    </r>
    <r>
      <rPr>
        <b/>
        <sz val="14"/>
        <rFont val="Times New Roman"/>
        <family val="1"/>
        <charset val="204"/>
      </rPr>
      <t xml:space="preserve">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128,0;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- 1020,4, в том числе </t>
    </r>
    <r>
      <rPr>
        <sz val="14"/>
        <rFont val="Times New Roman"/>
        <family val="1"/>
        <charset val="204"/>
      </rPr>
      <t xml:space="preserve">20,4 (МБ); 1000,00 (РХ), их них: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</si>
  <si>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 Повышение эффективности деятельности органов местного самоуправления - 205,6,</t>
    </r>
    <r>
      <rPr>
        <sz val="14"/>
        <rFont val="Times New Roman"/>
        <family val="1"/>
        <charset val="204"/>
      </rPr>
      <t xml:space="preserve">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</si>
  <si>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t>Осуществление органами местного самоуправления государственных полномочий в области охраны труда - 611,7 (РХ).</t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</si>
  <si>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- 18212,4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- 1721,8;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</si>
  <si>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</si>
  <si>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имущество-27,9;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спецавтомобиля-74,0; предрейсовый осмотр водителя-3,0.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</si>
  <si>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Ласточка-108,9, д/с Солнышко-260,0, д/с Родничок-80,1) - 457,2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</si>
  <si>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</si>
  <si>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</si>
  <si>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rFont val="Times New Roman"/>
        <family val="1"/>
        <charset val="204"/>
      </rPr>
      <t>122,4, в том числе:</t>
    </r>
    <r>
      <rPr>
        <b/>
        <sz val="14"/>
        <rFont val="Times New Roman"/>
        <family val="1"/>
        <charset val="204"/>
      </rPr>
      <t xml:space="preserve"> 120,0 (РХ), 2,4 (МБ)</t>
    </r>
    <r>
      <rPr>
        <sz val="14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</si>
  <si>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1.Органы местного самоуправления - 11771,3</t>
    </r>
    <r>
      <rPr>
        <sz val="14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</si>
  <si>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rFont val="Times New Roman"/>
        <family val="1"/>
        <charset val="204"/>
      </rPr>
      <t xml:space="preserve">- 4223,7, из них: </t>
    </r>
    <r>
      <rPr>
        <b/>
        <sz val="14"/>
        <rFont val="Times New Roman"/>
        <family val="1"/>
        <charset val="204"/>
      </rPr>
      <t xml:space="preserve">4139,6 (РФ); 41,8 (РХ); 42,2 (МБ)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rFont val="Times New Roman"/>
        <family val="1"/>
        <charset val="204"/>
      </rPr>
      <t xml:space="preserve"> 3061,2, из них: </t>
    </r>
    <r>
      <rPr>
        <b/>
        <sz val="14"/>
        <rFont val="Times New Roman"/>
        <family val="1"/>
        <charset val="204"/>
      </rPr>
      <t xml:space="preserve">3000,0 (РХ), 61,2 (МБ)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</si>
  <si>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rFont val="Times New Roman"/>
        <family val="1"/>
        <charset val="204"/>
      </rPr>
      <t>- 3406,6, из них:</t>
    </r>
    <r>
      <rPr>
        <b/>
        <sz val="14"/>
        <rFont val="Times New Roman"/>
        <family val="1"/>
        <charset val="204"/>
      </rPr>
      <t xml:space="preserve"> 3338,8(РФ), 33,7(РХ), 34,1(МБ) </t>
    </r>
    <r>
      <rPr>
        <sz val="14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rFont val="Times New Roman"/>
        <family val="1"/>
        <charset val="204"/>
      </rPr>
      <t xml:space="preserve">) - </t>
    </r>
    <r>
      <rPr>
        <b/>
        <sz val="14"/>
        <rFont val="Times New Roman"/>
        <family val="1"/>
        <charset val="204"/>
      </rPr>
      <t>4081,6</t>
    </r>
    <r>
      <rPr>
        <sz val="14"/>
        <rFont val="Times New Roman"/>
        <family val="1"/>
        <charset val="204"/>
      </rPr>
      <t xml:space="preserve">, из них: </t>
    </r>
    <r>
      <rPr>
        <b/>
        <sz val="14"/>
        <rFont val="Times New Roman"/>
        <family val="1"/>
        <charset val="204"/>
      </rPr>
      <t>4000 (РХ), 81,6 (МБ)</t>
    </r>
    <r>
      <rPr>
        <sz val="14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</si>
  <si>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сельсовете-133,3;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3.Материально-техническое обеспечение единых дежурно-диспетчерских служб муниципальных образований - 446,6</t>
    </r>
    <r>
      <rPr>
        <sz val="14"/>
        <rFont val="Times New Roman"/>
        <family val="1"/>
        <charset val="204"/>
      </rPr>
      <t xml:space="preserve">, из них: </t>
    </r>
    <r>
      <rPr>
        <b/>
        <sz val="14"/>
        <rFont val="Times New Roman"/>
        <family val="1"/>
        <charset val="204"/>
      </rPr>
      <t>8,9 (МБ), 437,7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</si>
  <si>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                                                                                                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</si>
  <si>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 -116567,7, из них 100,0 (МБ), 1164,7 (РХ), 115303,0 (ФБ):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</si>
  <si>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>1. Социальные выплаты гражданам, в соответствии с действующим законодательством -9765,5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9145,1 (МБ), 620,4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</t>
    </r>
    <r>
      <rPr>
        <b/>
        <sz val="14"/>
        <rFont val="Times New Roman"/>
        <family val="1"/>
        <charset val="204"/>
      </rPr>
      <t xml:space="preserve"> 620,4 (РХ).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 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</si>
  <si>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</si>
  <si>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</si>
  <si>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5.Обеспечение обслуживания, содержания и распоряжения муниципальной собственность - 7057,8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rFont val="Times New Roman"/>
        <family val="1"/>
        <charset val="204"/>
      </rPr>
      <t>6.Реализация инфраструктурных проектов-76442,0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</si>
  <si>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21,0,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урок"-2,0;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</si>
  <si>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</si>
  <si>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</si>
  <si>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Содействие в обеспеченности жилыми помещениями молодых семей - 1002,4: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rFont val="Times New Roman"/>
        <family val="1"/>
        <charset val="204"/>
      </rPr>
      <t>296,1 (МБ), 146,3 (РХ), 560,0 (РФ).</t>
    </r>
    <r>
      <rPr>
        <sz val="14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</si>
  <si>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- 12,0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</si>
  <si>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Региональный проект Республики Хакасия «Чистая вода» - 70179,2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1.Строительство,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</t>
    </r>
    <r>
      <rPr>
        <b/>
        <sz val="14"/>
        <rFont val="Times New Roman"/>
        <family val="1"/>
        <charset val="204"/>
      </rPr>
      <t xml:space="preserve">                                                          </t>
    </r>
    <r>
      <rPr>
        <sz val="14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</si>
  <si>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- 17805,9,</t>
    </r>
    <r>
      <rPr>
        <sz val="14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</si>
  <si>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</si>
  <si>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r>
      <rPr>
        <b/>
        <sz val="14"/>
        <rFont val="Times New Roman"/>
        <family val="1"/>
        <charset val="204"/>
      </rPr>
      <t>8.Организация школьного питания</t>
    </r>
    <r>
      <rPr>
        <sz val="14"/>
        <rFont val="Times New Roman"/>
        <family val="1"/>
        <charset val="204"/>
      </rPr>
      <t xml:space="preserve"> - 5340,40, из них:</t>
    </r>
    <r>
      <rPr>
        <b/>
        <sz val="14"/>
        <rFont val="Times New Roman"/>
        <family val="1"/>
        <charset val="204"/>
      </rPr>
      <t xml:space="preserve"> 2107,8 (МБ), 3232,6 (РХ) </t>
    </r>
    <r>
      <rPr>
        <sz val="14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rFont val="Times New Roman"/>
        <family val="1"/>
        <charset val="204"/>
      </rPr>
      <t xml:space="preserve">31358,4, из них: </t>
    </r>
    <r>
      <rPr>
        <b/>
        <sz val="14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</si>
</sst>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0"/>
  </numFmts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0" fontId="21" fillId="0" borderId="8" xfId="0" applyFont="1" applyFill="1" applyBorder="1" applyAlignment="1">
      <alignment vertical="top" wrapText="1"/>
    </xf>
    <xf numFmtId="4" fontId="9" fillId="0" borderId="0" xfId="0" applyNumberFormat="1" applyFont="1" applyFill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9" fillId="0" borderId="0" xfId="0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vertical="top" wrapText="1"/>
    </xf>
    <xf numFmtId="165" fontId="9" fillId="0" borderId="0" xfId="0" applyNumberFormat="1" applyFont="1" applyFill="1" applyAlignment="1">
      <alignment wrapText="1"/>
    </xf>
    <xf numFmtId="164" fontId="8" fillId="0" borderId="6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shrinkToFit="1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4" fontId="9" fillId="0" borderId="13" xfId="0" applyNumberFormat="1" applyFont="1" applyFill="1" applyBorder="1" applyAlignment="1">
      <alignment vertical="top"/>
    </xf>
    <xf numFmtId="4" fontId="9" fillId="0" borderId="14" xfId="0" applyNumberFormat="1" applyFont="1" applyFill="1" applyBorder="1"/>
    <xf numFmtId="4" fontId="9" fillId="0" borderId="15" xfId="0" applyNumberFormat="1" applyFont="1" applyFill="1" applyBorder="1" applyAlignment="1">
      <alignment vertical="top"/>
    </xf>
    <xf numFmtId="0" fontId="9" fillId="0" borderId="16" xfId="0" applyFont="1" applyFill="1" applyBorder="1"/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" fontId="9" fillId="0" borderId="17" xfId="0" applyNumberFormat="1" applyFont="1" applyFill="1" applyBorder="1" applyAlignment="1"/>
    <xf numFmtId="0" fontId="9" fillId="0" borderId="18" xfId="0" applyFont="1" applyFill="1" applyBorder="1"/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center" vertical="top"/>
    </xf>
    <xf numFmtId="4" fontId="9" fillId="0" borderId="0" xfId="0" applyNumberFormat="1" applyFont="1" applyFill="1"/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0" fontId="9" fillId="0" borderId="8" xfId="0" applyNumberFormat="1" applyFont="1" applyFill="1" applyBorder="1" applyAlignment="1">
      <alignment vertical="top" wrapText="1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4" fontId="9" fillId="0" borderId="12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vertical="top"/>
    </xf>
    <xf numFmtId="0" fontId="9" fillId="0" borderId="9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4" fontId="9" fillId="0" borderId="0" xfId="0" applyNumberFormat="1" applyFont="1" applyFill="1" applyAlignment="1">
      <alignment horizontal="center" vertical="top"/>
    </xf>
    <xf numFmtId="0" fontId="9" fillId="0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top" shrinkToFi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 shrinkToFit="1"/>
    </xf>
    <xf numFmtId="164" fontId="8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Alignment="1"/>
    <xf numFmtId="164" fontId="22" fillId="0" borderId="0" xfId="0" applyNumberFormat="1" applyFont="1" applyFill="1" applyBorder="1" applyAlignment="1">
      <alignment horizontal="right" vertical="top" shrinkToFit="1"/>
    </xf>
    <xf numFmtId="164" fontId="6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vertical="top"/>
    </xf>
    <xf numFmtId="0" fontId="24" fillId="0" borderId="0" xfId="0" applyFont="1" applyFill="1" applyAlignment="1">
      <alignment horizontal="left"/>
    </xf>
    <xf numFmtId="164" fontId="22" fillId="0" borderId="0" xfId="0" applyNumberFormat="1" applyFont="1" applyFill="1" applyBorder="1" applyAlignment="1">
      <alignment horizontal="left" vertical="top" shrinkToFit="1"/>
    </xf>
    <xf numFmtId="49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Alignment="1">
      <alignment horizontal="right" vertical="top" shrinkToFit="1"/>
    </xf>
    <xf numFmtId="164" fontId="24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center" vertical="top"/>
    </xf>
    <xf numFmtId="164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/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4" fontId="9" fillId="0" borderId="19" xfId="0" applyNumberFormat="1" applyFont="1" applyFill="1" applyBorder="1" applyAlignment="1">
      <alignment horizontal="center" vertical="top"/>
    </xf>
    <xf numFmtId="4" fontId="9" fillId="0" borderId="2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0" fontId="2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326" t="s">
        <v>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7" ht="34.5" customHeight="1">
      <c r="A2" s="326" t="s">
        <v>106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327" t="s">
        <v>17</v>
      </c>
      <c r="B4" s="327" t="s">
        <v>18</v>
      </c>
      <c r="C4" s="329" t="s">
        <v>19</v>
      </c>
      <c r="D4" s="330"/>
      <c r="E4" s="330"/>
      <c r="F4" s="331"/>
      <c r="G4" s="329" t="s">
        <v>0</v>
      </c>
      <c r="H4" s="330"/>
      <c r="I4" s="330"/>
      <c r="J4" s="331"/>
      <c r="K4" s="332" t="s">
        <v>86</v>
      </c>
      <c r="L4" s="327" t="s">
        <v>20</v>
      </c>
      <c r="M4" s="5" t="s">
        <v>88</v>
      </c>
      <c r="P4" s="72"/>
    </row>
    <row r="5" spans="1:17" s="5" customFormat="1" ht="28.5" customHeight="1">
      <c r="A5" s="328"/>
      <c r="B5" s="328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333"/>
      <c r="L5" s="328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>C12+C39+C44</f>
        <v>411671.1961</v>
      </c>
      <c r="D11" s="200">
        <f t="shared" ref="D11:E11" si="0">D12+D39+D44</f>
        <v>695654.91963000002</v>
      </c>
      <c r="E11" s="200">
        <f t="shared" si="0"/>
        <v>72686.301000000007</v>
      </c>
      <c r="F11" s="200">
        <f>F12+F39+F44</f>
        <v>1180012.4167300002</v>
      </c>
      <c r="G11" s="200">
        <f t="shared" ref="G11:J11" si="1">G12+G39+G44</f>
        <v>392782.30194999999</v>
      </c>
      <c r="H11" s="200">
        <f t="shared" si="1"/>
        <v>686901.35687999998</v>
      </c>
      <c r="I11" s="200">
        <f t="shared" si="1"/>
        <v>70289.759820000007</v>
      </c>
      <c r="J11" s="200">
        <f t="shared" si="1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308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308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2">D49+D58+D72+D76+D77</f>
        <v>471.911</v>
      </c>
      <c r="E48" s="200">
        <f t="shared" si="2"/>
        <v>165.816</v>
      </c>
      <c r="F48" s="200">
        <f t="shared" si="2"/>
        <v>108430.87940000001</v>
      </c>
      <c r="G48" s="200">
        <f t="shared" si="2"/>
        <v>106231.90675000001</v>
      </c>
      <c r="H48" s="200">
        <f t="shared" si="2"/>
        <v>471.91059999999999</v>
      </c>
      <c r="I48" s="200">
        <f t="shared" si="2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308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308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338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338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308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308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308"/>
    </row>
    <row r="81" spans="1:16" ht="322.5" customHeight="1">
      <c r="A81" s="21" t="s">
        <v>31</v>
      </c>
      <c r="B81" s="317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318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318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318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318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318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318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318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334"/>
      <c r="C90" s="311"/>
      <c r="D90" s="311"/>
      <c r="E90" s="336"/>
      <c r="F90" s="311"/>
      <c r="G90" s="311"/>
      <c r="H90" s="311"/>
      <c r="I90" s="311"/>
      <c r="J90" s="311"/>
      <c r="K90" s="313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335"/>
      <c r="C91" s="312"/>
      <c r="D91" s="312"/>
      <c r="E91" s="337"/>
      <c r="F91" s="312"/>
      <c r="G91" s="312"/>
      <c r="H91" s="312"/>
      <c r="I91" s="312"/>
      <c r="J91" s="312"/>
      <c r="K91" s="314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3">C94+C95+C93</f>
        <v>15565.648000000001</v>
      </c>
      <c r="D92" s="200">
        <f t="shared" si="3"/>
        <v>97349</v>
      </c>
      <c r="E92" s="200">
        <f t="shared" si="3"/>
        <v>11061.5</v>
      </c>
      <c r="F92" s="200">
        <f t="shared" si="3"/>
        <v>123976.148</v>
      </c>
      <c r="G92" s="200">
        <f t="shared" si="3"/>
        <v>14846.078450000001</v>
      </c>
      <c r="H92" s="200">
        <f t="shared" si="3"/>
        <v>93012.843609999996</v>
      </c>
      <c r="I92" s="200">
        <f t="shared" si="3"/>
        <v>11061.47834</v>
      </c>
      <c r="J92" s="200">
        <f t="shared" si="3"/>
        <v>118920.4004</v>
      </c>
      <c r="K92" s="99">
        <f t="shared" ref="K92:K95" si="4"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 t="shared" ref="F94:F101" si="5"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 t="shared" si="4"/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 t="shared" si="5"/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 t="shared" si="4"/>
        <v>99.098238715408129</v>
      </c>
      <c r="L95" s="26" t="s">
        <v>163</v>
      </c>
      <c r="P95" s="323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324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315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316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316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316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 t="shared" si="5"/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6">D103+D104+D106+D105</f>
        <v>0</v>
      </c>
      <c r="E102" s="200">
        <f t="shared" si="6"/>
        <v>0</v>
      </c>
      <c r="F102" s="200">
        <f t="shared" si="6"/>
        <v>193.71091999999999</v>
      </c>
      <c r="G102" s="200">
        <f>G103+G104+G106+G105</f>
        <v>183.23779999999999</v>
      </c>
      <c r="H102" s="200">
        <f t="shared" si="6"/>
        <v>0</v>
      </c>
      <c r="I102" s="200">
        <f t="shared" si="6"/>
        <v>0</v>
      </c>
      <c r="J102" s="200">
        <f t="shared" si="6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7">C111+C122</f>
        <v>28228.196</v>
      </c>
      <c r="D110" s="200">
        <f t="shared" si="7"/>
        <v>18390</v>
      </c>
      <c r="E110" s="201">
        <f t="shared" si="7"/>
        <v>0</v>
      </c>
      <c r="F110" s="200">
        <f t="shared" si="7"/>
        <v>46618.196000000004</v>
      </c>
      <c r="G110" s="200">
        <f t="shared" si="7"/>
        <v>24084.31727</v>
      </c>
      <c r="H110" s="200">
        <f t="shared" si="7"/>
        <v>18212.349460000001</v>
      </c>
      <c r="I110" s="200">
        <f t="shared" si="7"/>
        <v>0</v>
      </c>
      <c r="J110" s="200">
        <f t="shared" si="7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319" t="s">
        <v>49</v>
      </c>
      <c r="B131" s="321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320"/>
      <c r="B132" s="322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8">D134+D138+D139</f>
        <v>23300.6</v>
      </c>
      <c r="E133" s="203">
        <f t="shared" si="8"/>
        <v>61443.6</v>
      </c>
      <c r="F133" s="203">
        <f>F134+F138+F139</f>
        <v>111700.84320999999</v>
      </c>
      <c r="G133" s="203">
        <f t="shared" si="8"/>
        <v>26141.320469999999</v>
      </c>
      <c r="H133" s="203">
        <f t="shared" si="8"/>
        <v>21817.01309</v>
      </c>
      <c r="I133" s="203">
        <f t="shared" si="8"/>
        <v>61031.907509999997</v>
      </c>
      <c r="J133" s="203">
        <f t="shared" si="8"/>
        <v>108990.24107</v>
      </c>
      <c r="K133" s="99">
        <f t="shared" ref="K133:K140" si="9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9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9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9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309" t="s">
        <v>54</v>
      </c>
      <c r="B141" s="310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 t="shared" ref="E141:J141" si="10"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 t="shared" si="10"/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11">D143-D141</f>
        <v>-75667.889940000023</v>
      </c>
      <c r="E144" s="190">
        <f t="shared" si="11"/>
        <v>-18021.121499999979</v>
      </c>
      <c r="F144" s="190">
        <f t="shared" si="11"/>
        <v>-119269.46629000013</v>
      </c>
      <c r="G144" s="190">
        <f t="shared" si="11"/>
        <v>-519253.26784001006</v>
      </c>
      <c r="H144" s="190">
        <f t="shared" si="11"/>
        <v>-453720.32156999997</v>
      </c>
      <c r="I144" s="190">
        <f t="shared" si="11"/>
        <v>-178605.23701000001</v>
      </c>
      <c r="J144" s="190">
        <f t="shared" si="11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325" t="s">
        <v>110</v>
      </c>
      <c r="B153" s="325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  <mergeCell ref="R97:R100"/>
    <mergeCell ref="B81:B88"/>
    <mergeCell ref="A131:A132"/>
    <mergeCell ref="B131:B132"/>
    <mergeCell ref="P95:P96"/>
    <mergeCell ref="P78:P80"/>
    <mergeCell ref="A141:B141"/>
    <mergeCell ref="H90:H91"/>
    <mergeCell ref="I90:I91"/>
    <mergeCell ref="J90:J91"/>
    <mergeCell ref="K90:K91"/>
    <mergeCell ref="F90:F91"/>
    <mergeCell ref="G90:G91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4"/>
  <sheetViews>
    <sheetView tabSelected="1" zoomScale="65" zoomScaleNormal="65" zoomScaleSheetLayoutView="50" workbookViewId="0">
      <pane ySplit="5" topLeftCell="A122" activePane="bottomLeft" state="frozen"/>
      <selection pane="bottomLeft" activeCell="D123" sqref="D123"/>
    </sheetView>
  </sheetViews>
  <sheetFormatPr defaultColWidth="9.140625" defaultRowHeight="18.75"/>
  <cols>
    <col min="1" max="1" width="7.5703125" style="208" customWidth="1"/>
    <col min="2" max="2" width="38.7109375" style="208" customWidth="1"/>
    <col min="3" max="5" width="19" style="211" bestFit="1" customWidth="1"/>
    <col min="6" max="6" width="21.28515625" style="212" bestFit="1" customWidth="1"/>
    <col min="7" max="7" width="22.28515625" style="211" customWidth="1"/>
    <col min="8" max="8" width="20.140625" style="211" customWidth="1"/>
    <col min="9" max="9" width="20.28515625" style="211" customWidth="1"/>
    <col min="10" max="10" width="19" style="212" bestFit="1" customWidth="1"/>
    <col min="11" max="11" width="20.85546875" style="302" customWidth="1"/>
    <col min="12" max="12" width="134.5703125" style="208" customWidth="1"/>
    <col min="13" max="13" width="7.42578125" style="208" customWidth="1"/>
    <col min="14" max="14" width="10.140625" style="208" customWidth="1"/>
    <col min="15" max="15" width="9.140625" style="208" customWidth="1"/>
    <col min="16" max="16" width="17.42578125" style="205" customWidth="1"/>
    <col min="17" max="17" width="15.42578125" style="208" customWidth="1"/>
    <col min="18" max="18" width="13.28515625" style="208" customWidth="1"/>
    <col min="19" max="19" width="12.5703125" style="208" customWidth="1"/>
    <col min="20" max="20" width="15.5703125" style="208" customWidth="1"/>
    <col min="21" max="21" width="11" style="208" customWidth="1"/>
    <col min="22" max="22" width="10.42578125" style="208" customWidth="1"/>
    <col min="23" max="24" width="9.140625" style="208"/>
    <col min="25" max="25" width="11" style="208" customWidth="1"/>
    <col min="26" max="26" width="10.7109375" style="208" customWidth="1"/>
    <col min="27" max="29" width="9.140625" style="208"/>
    <col min="30" max="30" width="10.7109375" style="208" customWidth="1"/>
    <col min="31" max="34" width="9.140625" style="208"/>
    <col min="35" max="35" width="10.85546875" style="208" customWidth="1"/>
    <col min="36" max="36" width="13.85546875" style="208" customWidth="1"/>
    <col min="37" max="37" width="11.42578125" style="208" customWidth="1"/>
    <col min="38" max="39" width="9.140625" style="208"/>
    <col min="40" max="40" width="12.42578125" style="208" customWidth="1"/>
    <col min="41" max="69" width="9.140625" style="208"/>
    <col min="70" max="70" width="21.85546875" style="208" customWidth="1"/>
    <col min="71" max="16384" width="9.140625" style="208"/>
  </cols>
  <sheetData>
    <row r="1" spans="1:20" ht="33.75" customHeight="1">
      <c r="A1" s="356" t="s">
        <v>92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20" ht="34.5" customHeight="1">
      <c r="A2" s="356" t="s">
        <v>106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R2" s="209"/>
    </row>
    <row r="3" spans="1:20" ht="20.25" customHeight="1">
      <c r="A3" s="210"/>
      <c r="B3" s="210"/>
      <c r="K3" s="213"/>
      <c r="L3" s="214" t="s">
        <v>16</v>
      </c>
      <c r="R3" s="209"/>
      <c r="S3" s="209"/>
      <c r="T3" s="209"/>
    </row>
    <row r="4" spans="1:20" s="215" customFormat="1" ht="30" customHeight="1">
      <c r="A4" s="357" t="s">
        <v>17</v>
      </c>
      <c r="B4" s="357" t="s">
        <v>18</v>
      </c>
      <c r="C4" s="359" t="s">
        <v>19</v>
      </c>
      <c r="D4" s="360"/>
      <c r="E4" s="360"/>
      <c r="F4" s="361"/>
      <c r="G4" s="359" t="s">
        <v>0</v>
      </c>
      <c r="H4" s="360"/>
      <c r="I4" s="360"/>
      <c r="J4" s="361"/>
      <c r="K4" s="362" t="s">
        <v>235</v>
      </c>
      <c r="L4" s="357" t="s">
        <v>20</v>
      </c>
      <c r="P4" s="216"/>
      <c r="R4" s="217"/>
      <c r="S4" s="217"/>
    </row>
    <row r="5" spans="1:20" s="215" customFormat="1" ht="28.5" customHeight="1">
      <c r="A5" s="358"/>
      <c r="B5" s="358"/>
      <c r="C5" s="218" t="s">
        <v>21</v>
      </c>
      <c r="D5" s="218" t="s">
        <v>22</v>
      </c>
      <c r="E5" s="218" t="s">
        <v>23</v>
      </c>
      <c r="F5" s="218" t="s">
        <v>24</v>
      </c>
      <c r="G5" s="218" t="s">
        <v>21</v>
      </c>
      <c r="H5" s="218" t="s">
        <v>22</v>
      </c>
      <c r="I5" s="218" t="s">
        <v>23</v>
      </c>
      <c r="J5" s="218" t="s">
        <v>24</v>
      </c>
      <c r="K5" s="363"/>
      <c r="L5" s="358"/>
      <c r="P5" s="216"/>
      <c r="S5" s="217"/>
    </row>
    <row r="6" spans="1:20" s="222" customFormat="1" ht="18.75" customHeight="1" thickBot="1">
      <c r="A6" s="219">
        <v>1</v>
      </c>
      <c r="B6" s="220">
        <v>2</v>
      </c>
      <c r="C6" s="221">
        <v>3</v>
      </c>
      <c r="D6" s="221">
        <v>4</v>
      </c>
      <c r="E6" s="221">
        <v>5</v>
      </c>
      <c r="F6" s="221">
        <v>6</v>
      </c>
      <c r="G6" s="221">
        <v>7</v>
      </c>
      <c r="H6" s="221">
        <v>8</v>
      </c>
      <c r="I6" s="221">
        <v>9</v>
      </c>
      <c r="J6" s="221">
        <v>10</v>
      </c>
      <c r="K6" s="220">
        <v>11</v>
      </c>
      <c r="L6" s="220">
        <v>12</v>
      </c>
      <c r="P6" s="223"/>
    </row>
    <row r="7" spans="1:20" ht="161.44999999999999" customHeight="1">
      <c r="A7" s="58" t="s">
        <v>25</v>
      </c>
      <c r="B7" s="26" t="s">
        <v>90</v>
      </c>
      <c r="C7" s="108">
        <f>12565.8</f>
        <v>12565.8</v>
      </c>
      <c r="D7" s="108">
        <v>2169.4</v>
      </c>
      <c r="E7" s="108">
        <v>321.8</v>
      </c>
      <c r="F7" s="108">
        <f>E7+D7+C7</f>
        <v>15057</v>
      </c>
      <c r="G7" s="108">
        <v>11873.2</v>
      </c>
      <c r="H7" s="108">
        <v>2069.3000000000002</v>
      </c>
      <c r="I7" s="108">
        <v>321.8</v>
      </c>
      <c r="J7" s="108">
        <f>G7+H7+I7</f>
        <v>14264.3</v>
      </c>
      <c r="K7" s="109">
        <f>J7/F7*100</f>
        <v>94.735339044962473</v>
      </c>
      <c r="L7" s="8" t="s">
        <v>189</v>
      </c>
      <c r="P7" s="224"/>
      <c r="Q7" s="225"/>
    </row>
    <row r="8" spans="1:20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226"/>
      <c r="Q8" s="227"/>
    </row>
    <row r="9" spans="1:20" ht="234" customHeight="1" thickBot="1">
      <c r="A9" s="228"/>
      <c r="B9" s="229"/>
      <c r="C9" s="172"/>
      <c r="D9" s="173"/>
      <c r="E9" s="173"/>
      <c r="F9" s="174"/>
      <c r="G9" s="173"/>
      <c r="H9" s="173"/>
      <c r="I9" s="173"/>
      <c r="J9" s="174"/>
      <c r="K9" s="128"/>
      <c r="L9" s="28" t="s">
        <v>236</v>
      </c>
      <c r="P9" s="230"/>
      <c r="Q9" s="231"/>
    </row>
    <row r="10" spans="1:20" ht="97.9" customHeight="1">
      <c r="A10" s="232" t="s">
        <v>26</v>
      </c>
      <c r="B10" s="233" t="s">
        <v>85</v>
      </c>
      <c r="C10" s="104">
        <v>35.200000000000003</v>
      </c>
      <c r="D10" s="104"/>
      <c r="E10" s="104"/>
      <c r="F10" s="104">
        <f>E10+D10+C10</f>
        <v>35.200000000000003</v>
      </c>
      <c r="G10" s="104">
        <v>18.3</v>
      </c>
      <c r="H10" s="104"/>
      <c r="I10" s="104"/>
      <c r="J10" s="104">
        <f>SUM(G10:I10)</f>
        <v>18.3</v>
      </c>
      <c r="K10" s="109">
        <f>J10/F10*100</f>
        <v>51.988636363636367</v>
      </c>
      <c r="L10" s="131" t="s">
        <v>112</v>
      </c>
    </row>
    <row r="11" spans="1:20" ht="57" customHeight="1">
      <c r="A11" s="232" t="s">
        <v>27</v>
      </c>
      <c r="B11" s="162" t="s">
        <v>84</v>
      </c>
      <c r="C11" s="104">
        <f>C12+C39+C44</f>
        <v>411671.2</v>
      </c>
      <c r="D11" s="104">
        <f>D12+D39+D44</f>
        <v>695654.9</v>
      </c>
      <c r="E11" s="104">
        <f>E12+E39+E44</f>
        <v>72686.3</v>
      </c>
      <c r="F11" s="104">
        <f>F12+F39+F44</f>
        <v>1180012.4000000001</v>
      </c>
      <c r="G11" s="104">
        <f>G12+G39+G44</f>
        <v>392782.3</v>
      </c>
      <c r="H11" s="104">
        <f t="shared" ref="H11:J11" si="0">H12+H39+H44</f>
        <v>686901.4</v>
      </c>
      <c r="I11" s="104">
        <f t="shared" si="0"/>
        <v>70289.8</v>
      </c>
      <c r="J11" s="104">
        <f t="shared" si="0"/>
        <v>1149973.5000000002</v>
      </c>
      <c r="K11" s="102">
        <f>J11*100/F11</f>
        <v>97.454357259296614</v>
      </c>
      <c r="L11" s="163"/>
    </row>
    <row r="12" spans="1:20" ht="144" customHeight="1">
      <c r="A12" s="234" t="s">
        <v>58</v>
      </c>
      <c r="B12" s="8" t="s">
        <v>33</v>
      </c>
      <c r="C12" s="165">
        <v>345818.9</v>
      </c>
      <c r="D12" s="165">
        <v>695654.9</v>
      </c>
      <c r="E12" s="165">
        <v>72686.3</v>
      </c>
      <c r="F12" s="166">
        <f>E12+D12+C12</f>
        <v>1114160.1000000001</v>
      </c>
      <c r="G12" s="165">
        <v>328132.2</v>
      </c>
      <c r="H12" s="165">
        <v>686901.4</v>
      </c>
      <c r="I12" s="165">
        <v>70289.8</v>
      </c>
      <c r="J12" s="166">
        <f>G12+H12+I12</f>
        <v>1085323.4000000001</v>
      </c>
      <c r="K12" s="109">
        <f>J12*100/F12</f>
        <v>97.41179925578021</v>
      </c>
      <c r="L12" s="163" t="s">
        <v>190</v>
      </c>
      <c r="Q12" s="235"/>
    </row>
    <row r="13" spans="1:20" ht="79.5" hidden="1" customHeight="1">
      <c r="A13" s="236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71" t="s">
        <v>93</v>
      </c>
    </row>
    <row r="14" spans="1:20" ht="176.25" customHeight="1">
      <c r="A14" s="236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</row>
    <row r="15" spans="1:20" ht="399" customHeight="1">
      <c r="A15" s="237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237</v>
      </c>
      <c r="P15" s="353"/>
    </row>
    <row r="16" spans="1:20" ht="179.25" customHeight="1">
      <c r="A16" s="237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353"/>
    </row>
    <row r="17" spans="1:70" hidden="1">
      <c r="A17" s="237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12"/>
    </row>
    <row r="18" spans="1:70" ht="106.5" customHeight="1">
      <c r="A18" s="237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</row>
    <row r="19" spans="1:70" ht="45" customHeight="1">
      <c r="A19" s="237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</row>
    <row r="20" spans="1:70" hidden="1">
      <c r="A20" s="237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12"/>
    </row>
    <row r="21" spans="1:70" hidden="1">
      <c r="A21" s="237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71"/>
    </row>
    <row r="22" spans="1:70" ht="121.5" customHeight="1">
      <c r="A22" s="237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</row>
    <row r="23" spans="1:70" ht="63" customHeight="1">
      <c r="A23" s="237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</row>
    <row r="24" spans="1:70" ht="159.75" customHeight="1">
      <c r="A24" s="237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</row>
    <row r="25" spans="1:70" ht="409.5" customHeight="1">
      <c r="A25" s="237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204" t="s">
        <v>211</v>
      </c>
      <c r="Q25" s="205"/>
      <c r="T25" s="205"/>
    </row>
    <row r="26" spans="1:70" ht="409.6" customHeight="1">
      <c r="A26" s="237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24" t="s">
        <v>203</v>
      </c>
      <c r="Q26" s="205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9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05"/>
    </row>
    <row r="27" spans="1:70" ht="372" customHeight="1">
      <c r="A27" s="237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240" t="s">
        <v>204</v>
      </c>
      <c r="Q27" s="235"/>
    </row>
    <row r="28" spans="1:70" ht="181.5" customHeight="1">
      <c r="A28" s="237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240" t="s">
        <v>186</v>
      </c>
    </row>
    <row r="29" spans="1:70" ht="275.25" customHeight="1">
      <c r="A29" s="237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24" t="s">
        <v>187</v>
      </c>
    </row>
    <row r="30" spans="1:70" ht="191.25" customHeight="1">
      <c r="A30" s="237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24" t="s">
        <v>168</v>
      </c>
    </row>
    <row r="31" spans="1:70" ht="98.25" customHeight="1">
      <c r="A31" s="237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24" t="s">
        <v>238</v>
      </c>
    </row>
    <row r="32" spans="1:70" ht="125.25" customHeight="1">
      <c r="A32" s="237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24" t="s">
        <v>239</v>
      </c>
    </row>
    <row r="33" spans="1:18" ht="84" customHeight="1">
      <c r="A33" s="237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</row>
    <row r="34" spans="1:18" ht="86.25" customHeight="1">
      <c r="A34" s="237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24" t="s">
        <v>259</v>
      </c>
    </row>
    <row r="35" spans="1:18" ht="50.25" customHeight="1">
      <c r="A35" s="237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24" t="s">
        <v>240</v>
      </c>
    </row>
    <row r="36" spans="1:18" ht="184.5" customHeight="1">
      <c r="A36" s="241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 t="s">
        <v>241</v>
      </c>
    </row>
    <row r="37" spans="1:18" ht="180.75" customHeight="1">
      <c r="A37" s="241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 t="s">
        <v>242</v>
      </c>
    </row>
    <row r="38" spans="1:18" ht="161.25" customHeight="1">
      <c r="A38" s="242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243" t="s">
        <v>243</v>
      </c>
    </row>
    <row r="39" spans="1:18" ht="273.75" customHeight="1">
      <c r="A39" s="234" t="s">
        <v>59</v>
      </c>
      <c r="B39" s="8" t="s">
        <v>1</v>
      </c>
      <c r="C39" s="106">
        <v>65621</v>
      </c>
      <c r="D39" s="106"/>
      <c r="E39" s="106"/>
      <c r="F39" s="108">
        <f>E39+D39+C39</f>
        <v>65621</v>
      </c>
      <c r="G39" s="106">
        <v>64420.800000000003</v>
      </c>
      <c r="H39" s="106"/>
      <c r="I39" s="106"/>
      <c r="J39" s="108">
        <f>I39+H39+G39</f>
        <v>64420.800000000003</v>
      </c>
      <c r="K39" s="109">
        <f>J39*100/F39</f>
        <v>98.171012328370495</v>
      </c>
      <c r="L39" s="8" t="s">
        <v>192</v>
      </c>
      <c r="Q39" s="239"/>
      <c r="R39" s="238"/>
    </row>
    <row r="40" spans="1:18" ht="42" customHeight="1">
      <c r="A40" s="236"/>
      <c r="B40" s="12"/>
      <c r="C40" s="172"/>
      <c r="D40" s="172"/>
      <c r="E40" s="172"/>
      <c r="F40" s="171"/>
      <c r="G40" s="172"/>
      <c r="H40" s="172"/>
      <c r="I40" s="172"/>
      <c r="J40" s="171"/>
      <c r="K40" s="110"/>
      <c r="L40" s="12" t="s">
        <v>89</v>
      </c>
    </row>
    <row r="41" spans="1:18" ht="241.5" customHeight="1">
      <c r="A41" s="241"/>
      <c r="B41" s="12"/>
      <c r="C41" s="172"/>
      <c r="D41" s="172"/>
      <c r="E41" s="172"/>
      <c r="F41" s="171"/>
      <c r="G41" s="172"/>
      <c r="H41" s="172"/>
      <c r="I41" s="172"/>
      <c r="J41" s="171"/>
      <c r="K41" s="110"/>
      <c r="L41" s="12" t="s">
        <v>172</v>
      </c>
    </row>
    <row r="42" spans="1:18" ht="142.5" customHeight="1">
      <c r="A42" s="241"/>
      <c r="B42" s="12"/>
      <c r="C42" s="172"/>
      <c r="D42" s="172"/>
      <c r="E42" s="172"/>
      <c r="F42" s="171"/>
      <c r="G42" s="172"/>
      <c r="H42" s="172"/>
      <c r="I42" s="172"/>
      <c r="J42" s="171"/>
      <c r="K42" s="110"/>
      <c r="L42" s="12" t="s">
        <v>171</v>
      </c>
    </row>
    <row r="43" spans="1:18" ht="78.75" customHeight="1">
      <c r="A43" s="242"/>
      <c r="B43" s="148"/>
      <c r="C43" s="173"/>
      <c r="D43" s="244"/>
      <c r="E43" s="172"/>
      <c r="F43" s="171"/>
      <c r="G43" s="172"/>
      <c r="H43" s="172"/>
      <c r="I43" s="172"/>
      <c r="J43" s="171"/>
      <c r="K43" s="128"/>
      <c r="L43" s="12" t="s">
        <v>125</v>
      </c>
    </row>
    <row r="44" spans="1:18" ht="374.25" customHeight="1">
      <c r="A44" s="245" t="s">
        <v>60</v>
      </c>
      <c r="B44" s="113" t="s">
        <v>36</v>
      </c>
      <c r="C44" s="103">
        <v>231.3</v>
      </c>
      <c r="D44" s="246"/>
      <c r="E44" s="103"/>
      <c r="F44" s="104">
        <f>E44+D44+C44</f>
        <v>231.3</v>
      </c>
      <c r="G44" s="103">
        <v>229.3</v>
      </c>
      <c r="H44" s="103"/>
      <c r="I44" s="103"/>
      <c r="J44" s="104">
        <f>I44+H44+G44</f>
        <v>229.3</v>
      </c>
      <c r="K44" s="102">
        <f>J44*100/F44</f>
        <v>99.135322092520525</v>
      </c>
      <c r="L44" s="8" t="s">
        <v>193</v>
      </c>
    </row>
    <row r="45" spans="1:18" ht="250.5" hidden="1" customHeight="1">
      <c r="A45" s="234"/>
      <c r="B45" s="8"/>
      <c r="C45" s="106"/>
      <c r="D45" s="247"/>
      <c r="E45" s="106"/>
      <c r="F45" s="108"/>
      <c r="G45" s="106"/>
      <c r="H45" s="106"/>
      <c r="I45" s="106"/>
      <c r="J45" s="108"/>
      <c r="K45" s="109"/>
      <c r="L45" s="8"/>
    </row>
    <row r="46" spans="1:18" ht="123.75" customHeight="1">
      <c r="A46" s="234"/>
      <c r="B46" s="8"/>
      <c r="C46" s="106"/>
      <c r="D46" s="247"/>
      <c r="E46" s="106"/>
      <c r="F46" s="10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58" t="s">
        <v>28</v>
      </c>
      <c r="B47" s="248" t="s">
        <v>83</v>
      </c>
      <c r="C47" s="108">
        <v>5557.1</v>
      </c>
      <c r="D47" s="108">
        <v>455</v>
      </c>
      <c r="E47" s="106"/>
      <c r="F47" s="108">
        <f>E47+D47+C47</f>
        <v>6012.1</v>
      </c>
      <c r="G47" s="108">
        <v>5305.9</v>
      </c>
      <c r="H47" s="108">
        <v>437.7</v>
      </c>
      <c r="I47" s="108"/>
      <c r="J47" s="108">
        <f>I47+H47+G47</f>
        <v>5743.5999999999995</v>
      </c>
      <c r="K47" s="109">
        <f>J47*100/F47</f>
        <v>95.534006420385552</v>
      </c>
      <c r="L47" s="8" t="s">
        <v>244</v>
      </c>
    </row>
    <row r="48" spans="1:18" ht="56.25">
      <c r="A48" s="58" t="s">
        <v>29</v>
      </c>
      <c r="B48" s="249" t="s">
        <v>82</v>
      </c>
      <c r="C48" s="104">
        <f>C49+C58+C72+C76+C77</f>
        <v>107793.2</v>
      </c>
      <c r="D48" s="104">
        <f>D49+D58+D72+D76+D77</f>
        <v>471.9</v>
      </c>
      <c r="E48" s="104">
        <f>E49+E58+E72+E76+E77</f>
        <v>165.8</v>
      </c>
      <c r="F48" s="104">
        <f t="shared" ref="F48" si="1">F49+F58+F72+F76+F77</f>
        <v>108430.9</v>
      </c>
      <c r="G48" s="104">
        <f>G49+G58+G72+G76+G77</f>
        <v>106231.9</v>
      </c>
      <c r="H48" s="104">
        <f t="shared" ref="H48:J48" si="2">H49+H58+H72+H76+H77</f>
        <v>471.9</v>
      </c>
      <c r="I48" s="104">
        <f t="shared" si="2"/>
        <v>165.8</v>
      </c>
      <c r="J48" s="104">
        <f t="shared" si="2"/>
        <v>106869.59999999999</v>
      </c>
      <c r="K48" s="102">
        <f>J48*100/F48</f>
        <v>98.560096798975209</v>
      </c>
      <c r="L48" s="113"/>
    </row>
    <row r="49" spans="1:17" ht="165.75" customHeight="1">
      <c r="A49" s="234" t="s">
        <v>61</v>
      </c>
      <c r="B49" s="22" t="s">
        <v>3</v>
      </c>
      <c r="C49" s="106">
        <v>28155.200000000001</v>
      </c>
      <c r="D49" s="106"/>
      <c r="E49" s="106"/>
      <c r="F49" s="108">
        <f>E49+D49+C49</f>
        <v>28155.200000000001</v>
      </c>
      <c r="G49" s="106">
        <v>27384.1</v>
      </c>
      <c r="H49" s="106"/>
      <c r="I49" s="106"/>
      <c r="J49" s="108">
        <f>I49+H49+G49</f>
        <v>27384.1</v>
      </c>
      <c r="K49" s="109">
        <f>J49*100/F49</f>
        <v>97.261251917940555</v>
      </c>
      <c r="L49" s="8" t="s">
        <v>195</v>
      </c>
    </row>
    <row r="50" spans="1:17" ht="299.25" customHeight="1">
      <c r="A50" s="236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250"/>
    </row>
    <row r="51" spans="1:17" ht="244.5" customHeight="1">
      <c r="A51" s="236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236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236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</row>
    <row r="54" spans="1:17" ht="148.5" customHeight="1">
      <c r="A54" s="236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</row>
    <row r="55" spans="1:17" ht="81.75" hidden="1" customHeight="1">
      <c r="A55" s="236"/>
      <c r="B55" s="24"/>
      <c r="C55" s="172"/>
      <c r="D55" s="172"/>
      <c r="E55" s="172"/>
      <c r="F55" s="171"/>
      <c r="G55" s="172"/>
      <c r="H55" s="172"/>
      <c r="I55" s="172"/>
      <c r="J55" s="171"/>
      <c r="K55" s="110"/>
      <c r="L55" s="71"/>
    </row>
    <row r="56" spans="1:17" ht="132.75" hidden="1" customHeight="1">
      <c r="A56" s="236"/>
      <c r="B56" s="24"/>
      <c r="C56" s="172"/>
      <c r="D56" s="172"/>
      <c r="E56" s="172"/>
      <c r="F56" s="171"/>
      <c r="G56" s="172"/>
      <c r="H56" s="172"/>
      <c r="I56" s="172"/>
      <c r="J56" s="171"/>
      <c r="K56" s="110"/>
      <c r="L56" s="71"/>
    </row>
    <row r="57" spans="1:17" ht="191.25" hidden="1" customHeight="1">
      <c r="A57" s="228"/>
      <c r="B57" s="24"/>
      <c r="C57" s="172"/>
      <c r="D57" s="172"/>
      <c r="E57" s="172"/>
      <c r="F57" s="171"/>
      <c r="G57" s="172"/>
      <c r="H57" s="172"/>
      <c r="I57" s="172"/>
      <c r="J57" s="171"/>
      <c r="K57" s="110"/>
      <c r="L57" s="148"/>
    </row>
    <row r="58" spans="1:17" ht="181.5" customHeight="1">
      <c r="A58" s="234" t="s">
        <v>62</v>
      </c>
      <c r="B58" s="97" t="s">
        <v>2</v>
      </c>
      <c r="C58" s="106">
        <v>47074.2</v>
      </c>
      <c r="D58" s="106">
        <v>471.9</v>
      </c>
      <c r="E58" s="106">
        <v>165.8</v>
      </c>
      <c r="F58" s="108">
        <f>E58+D58+C58</f>
        <v>47711.899999999994</v>
      </c>
      <c r="G58" s="106">
        <v>46691.6</v>
      </c>
      <c r="H58" s="106">
        <v>471.9</v>
      </c>
      <c r="I58" s="106">
        <v>165.8</v>
      </c>
      <c r="J58" s="108">
        <f>G58+I58+H58</f>
        <v>47329.3</v>
      </c>
      <c r="K58" s="109">
        <f>J58*100/F58</f>
        <v>99.198103617755748</v>
      </c>
      <c r="L58" s="26" t="s">
        <v>140</v>
      </c>
      <c r="Q58" s="235"/>
    </row>
    <row r="59" spans="1:17" ht="348" customHeight="1">
      <c r="A59" s="236"/>
      <c r="B59" s="251"/>
      <c r="C59" s="172"/>
      <c r="D59" s="172"/>
      <c r="E59" s="172"/>
      <c r="F59" s="171"/>
      <c r="G59" s="172"/>
      <c r="H59" s="172"/>
      <c r="I59" s="172"/>
      <c r="J59" s="171"/>
      <c r="K59" s="110"/>
      <c r="L59" s="71" t="s">
        <v>141</v>
      </c>
      <c r="P59" s="353"/>
    </row>
    <row r="60" spans="1:17" ht="190.5" customHeight="1">
      <c r="A60" s="236"/>
      <c r="B60" s="251"/>
      <c r="C60" s="172"/>
      <c r="D60" s="172"/>
      <c r="E60" s="172"/>
      <c r="F60" s="171"/>
      <c r="G60" s="172"/>
      <c r="H60" s="172"/>
      <c r="I60" s="172"/>
      <c r="J60" s="171"/>
      <c r="K60" s="110"/>
      <c r="L60" s="12" t="s">
        <v>174</v>
      </c>
      <c r="P60" s="353"/>
    </row>
    <row r="61" spans="1:17" ht="79.5" customHeight="1">
      <c r="A61" s="236"/>
      <c r="B61" s="251"/>
      <c r="C61" s="172"/>
      <c r="D61" s="172"/>
      <c r="E61" s="172"/>
      <c r="F61" s="171"/>
      <c r="G61" s="172"/>
      <c r="H61" s="172"/>
      <c r="I61" s="172"/>
      <c r="J61" s="171"/>
      <c r="K61" s="110"/>
      <c r="L61" s="71" t="s">
        <v>142</v>
      </c>
    </row>
    <row r="62" spans="1:17" ht="64.5" customHeight="1">
      <c r="A62" s="236"/>
      <c r="B62" s="251"/>
      <c r="C62" s="172"/>
      <c r="D62" s="172"/>
      <c r="E62" s="172"/>
      <c r="F62" s="171"/>
      <c r="G62" s="172"/>
      <c r="H62" s="172"/>
      <c r="I62" s="172"/>
      <c r="J62" s="171"/>
      <c r="K62" s="110"/>
      <c r="L62" s="71" t="s">
        <v>91</v>
      </c>
    </row>
    <row r="63" spans="1:17" ht="200.25" customHeight="1">
      <c r="A63" s="236"/>
      <c r="B63" s="251"/>
      <c r="C63" s="172"/>
      <c r="D63" s="172"/>
      <c r="E63" s="172"/>
      <c r="F63" s="171"/>
      <c r="G63" s="172"/>
      <c r="H63" s="172"/>
      <c r="I63" s="172"/>
      <c r="J63" s="171"/>
      <c r="K63" s="110"/>
      <c r="L63" s="71" t="s">
        <v>143</v>
      </c>
    </row>
    <row r="64" spans="1:17" ht="352.5" customHeight="1">
      <c r="A64" s="236"/>
      <c r="B64" s="251"/>
      <c r="C64" s="172"/>
      <c r="D64" s="172"/>
      <c r="E64" s="172"/>
      <c r="F64" s="171"/>
      <c r="G64" s="172"/>
      <c r="H64" s="172"/>
      <c r="I64" s="172"/>
      <c r="J64" s="171"/>
      <c r="K64" s="110"/>
      <c r="L64" s="71" t="s">
        <v>220</v>
      </c>
      <c r="P64" s="353"/>
      <c r="Q64" s="250"/>
    </row>
    <row r="65" spans="1:17" ht="313.5" customHeight="1">
      <c r="A65" s="236"/>
      <c r="B65" s="251"/>
      <c r="C65" s="172"/>
      <c r="D65" s="172"/>
      <c r="E65" s="172"/>
      <c r="F65" s="171"/>
      <c r="G65" s="172"/>
      <c r="H65" s="172"/>
      <c r="I65" s="172"/>
      <c r="J65" s="171"/>
      <c r="K65" s="110"/>
      <c r="L65" s="155" t="s">
        <v>198</v>
      </c>
      <c r="P65" s="353"/>
      <c r="Q65" s="252"/>
    </row>
    <row r="66" spans="1:17" ht="42.75" hidden="1" customHeight="1">
      <c r="A66" s="236"/>
      <c r="B66" s="251"/>
      <c r="C66" s="172"/>
      <c r="D66" s="172"/>
      <c r="E66" s="172"/>
      <c r="F66" s="171"/>
      <c r="G66" s="172"/>
      <c r="H66" s="172"/>
      <c r="I66" s="172"/>
      <c r="J66" s="171"/>
      <c r="K66" s="110"/>
      <c r="L66" s="12"/>
      <c r="Q66" s="252"/>
    </row>
    <row r="67" spans="1:17" ht="138.75" customHeight="1">
      <c r="A67" s="236"/>
      <c r="B67" s="251"/>
      <c r="C67" s="172"/>
      <c r="D67" s="172"/>
      <c r="E67" s="172"/>
      <c r="F67" s="171"/>
      <c r="G67" s="172"/>
      <c r="H67" s="172"/>
      <c r="I67" s="172"/>
      <c r="J67" s="171"/>
      <c r="K67" s="110"/>
      <c r="L67" s="71" t="s">
        <v>218</v>
      </c>
      <c r="P67" s="253"/>
    </row>
    <row r="68" spans="1:17" ht="103.5" customHeight="1">
      <c r="A68" s="236"/>
      <c r="B68" s="251"/>
      <c r="C68" s="172"/>
      <c r="D68" s="172"/>
      <c r="E68" s="172"/>
      <c r="F68" s="171"/>
      <c r="G68" s="172"/>
      <c r="H68" s="172"/>
      <c r="I68" s="172"/>
      <c r="J68" s="171"/>
      <c r="K68" s="110"/>
      <c r="L68" s="71" t="s">
        <v>146</v>
      </c>
    </row>
    <row r="69" spans="1:17" ht="106.5" customHeight="1">
      <c r="A69" s="236"/>
      <c r="B69" s="251"/>
      <c r="C69" s="172"/>
      <c r="D69" s="172"/>
      <c r="E69" s="172"/>
      <c r="F69" s="171"/>
      <c r="G69" s="172"/>
      <c r="H69" s="172"/>
      <c r="I69" s="172"/>
      <c r="J69" s="171"/>
      <c r="K69" s="110"/>
      <c r="L69" s="71" t="s">
        <v>145</v>
      </c>
    </row>
    <row r="70" spans="1:17" hidden="1">
      <c r="A70" s="236"/>
      <c r="B70" s="251"/>
      <c r="C70" s="172"/>
      <c r="D70" s="172"/>
      <c r="E70" s="172"/>
      <c r="F70" s="171"/>
      <c r="G70" s="172"/>
      <c r="H70" s="172"/>
      <c r="I70" s="172"/>
      <c r="J70" s="171"/>
      <c r="K70" s="110"/>
      <c r="L70" s="71"/>
    </row>
    <row r="71" spans="1:17" hidden="1">
      <c r="A71" s="236"/>
      <c r="B71" s="251"/>
      <c r="C71" s="172"/>
      <c r="D71" s="172"/>
      <c r="E71" s="172"/>
      <c r="F71" s="171"/>
      <c r="G71" s="172"/>
      <c r="H71" s="172"/>
      <c r="I71" s="172"/>
      <c r="J71" s="171"/>
      <c r="K71" s="110"/>
      <c r="L71" s="71"/>
    </row>
    <row r="72" spans="1:17" ht="117.75" customHeight="1">
      <c r="A72" s="234" t="s">
        <v>63</v>
      </c>
      <c r="B72" s="254" t="s">
        <v>4</v>
      </c>
      <c r="C72" s="106">
        <v>1495.1</v>
      </c>
      <c r="D72" s="106"/>
      <c r="E72" s="106"/>
      <c r="F72" s="108">
        <f>E72+D72+C72</f>
        <v>1495.1</v>
      </c>
      <c r="G72" s="106">
        <v>1482</v>
      </c>
      <c r="H72" s="106"/>
      <c r="I72" s="106"/>
      <c r="J72" s="108">
        <f>G72+H72+I72</f>
        <v>1482</v>
      </c>
      <c r="K72" s="109">
        <f>J72/F72*100</f>
        <v>99.123804427797481</v>
      </c>
      <c r="L72" s="8" t="s">
        <v>188</v>
      </c>
    </row>
    <row r="73" spans="1:17" ht="369" customHeight="1">
      <c r="A73" s="236"/>
      <c r="B73" s="229"/>
      <c r="C73" s="172"/>
      <c r="D73" s="172"/>
      <c r="E73" s="172"/>
      <c r="F73" s="171"/>
      <c r="G73" s="172"/>
      <c r="H73" s="172"/>
      <c r="I73" s="172"/>
      <c r="J73" s="171"/>
      <c r="K73" s="110"/>
      <c r="L73" s="12" t="s">
        <v>148</v>
      </c>
    </row>
    <row r="74" spans="1:17" ht="266.25" customHeight="1">
      <c r="A74" s="236"/>
      <c r="B74" s="229"/>
      <c r="C74" s="172"/>
      <c r="D74" s="172"/>
      <c r="E74" s="172"/>
      <c r="F74" s="171"/>
      <c r="G74" s="172"/>
      <c r="H74" s="172"/>
      <c r="I74" s="172"/>
      <c r="J74" s="171"/>
      <c r="K74" s="110"/>
      <c r="L74" s="12" t="s">
        <v>149</v>
      </c>
    </row>
    <row r="75" spans="1:17" ht="271.5" customHeight="1">
      <c r="A75" s="236"/>
      <c r="B75" s="255"/>
      <c r="C75" s="173"/>
      <c r="D75" s="173"/>
      <c r="E75" s="173"/>
      <c r="F75" s="174"/>
      <c r="G75" s="173"/>
      <c r="H75" s="173"/>
      <c r="I75" s="173"/>
      <c r="J75" s="174"/>
      <c r="K75" s="128"/>
      <c r="L75" s="28" t="s">
        <v>175</v>
      </c>
    </row>
    <row r="76" spans="1:17" ht="196.5" customHeight="1">
      <c r="A76" s="234" t="s">
        <v>64</v>
      </c>
      <c r="B76" s="256" t="s">
        <v>38</v>
      </c>
      <c r="C76" s="103">
        <v>28769.5</v>
      </c>
      <c r="D76" s="103"/>
      <c r="E76" s="103"/>
      <c r="F76" s="104">
        <f>E76+D76+C76</f>
        <v>28769.5</v>
      </c>
      <c r="G76" s="103">
        <v>28406.5</v>
      </c>
      <c r="H76" s="103"/>
      <c r="I76" s="103"/>
      <c r="J76" s="104">
        <f>I76+H76+G76</f>
        <v>28406.5</v>
      </c>
      <c r="K76" s="102">
        <f>J76*100/F76</f>
        <v>98.738247101965626</v>
      </c>
      <c r="L76" s="113" t="s">
        <v>219</v>
      </c>
      <c r="Q76" s="205"/>
    </row>
    <row r="77" spans="1:17" ht="141.75" customHeight="1">
      <c r="A77" s="234" t="s">
        <v>65</v>
      </c>
      <c r="B77" s="254" t="s">
        <v>6</v>
      </c>
      <c r="C77" s="106">
        <v>2299.1999999999998</v>
      </c>
      <c r="D77" s="106"/>
      <c r="E77" s="108"/>
      <c r="F77" s="108">
        <f>E77+D77+C77</f>
        <v>2299.1999999999998</v>
      </c>
      <c r="G77" s="106">
        <v>2267.6999999999998</v>
      </c>
      <c r="H77" s="106"/>
      <c r="I77" s="106"/>
      <c r="J77" s="108">
        <f>I77+H77+G77</f>
        <v>2267.6999999999998</v>
      </c>
      <c r="K77" s="109">
        <f>J77*100/F77</f>
        <v>98.629958246346547</v>
      </c>
      <c r="L77" s="8" t="s">
        <v>176</v>
      </c>
    </row>
    <row r="78" spans="1:17" ht="315.75" customHeight="1">
      <c r="A78" s="236"/>
      <c r="B78" s="229"/>
      <c r="C78" s="172"/>
      <c r="D78" s="257"/>
      <c r="E78" s="171"/>
      <c r="F78" s="171"/>
      <c r="G78" s="172"/>
      <c r="H78" s="172"/>
      <c r="I78" s="172"/>
      <c r="J78" s="171"/>
      <c r="K78" s="110"/>
      <c r="L78" s="12" t="s">
        <v>153</v>
      </c>
      <c r="P78" s="353"/>
    </row>
    <row r="79" spans="1:17" ht="18.75" hidden="1" customHeight="1">
      <c r="A79" s="236"/>
      <c r="B79" s="229"/>
      <c r="C79" s="172"/>
      <c r="D79" s="257"/>
      <c r="E79" s="171"/>
      <c r="F79" s="171"/>
      <c r="G79" s="172"/>
      <c r="H79" s="172"/>
      <c r="I79" s="172"/>
      <c r="J79" s="171"/>
      <c r="K79" s="110"/>
      <c r="L79" s="12"/>
      <c r="P79" s="353"/>
    </row>
    <row r="80" spans="1:17" ht="192.75" customHeight="1">
      <c r="A80" s="236"/>
      <c r="B80" s="229"/>
      <c r="C80" s="172"/>
      <c r="D80" s="257"/>
      <c r="E80" s="171"/>
      <c r="F80" s="171"/>
      <c r="G80" s="172"/>
      <c r="H80" s="172"/>
      <c r="I80" s="172"/>
      <c r="J80" s="171"/>
      <c r="K80" s="110"/>
      <c r="L80" s="12" t="s">
        <v>154</v>
      </c>
      <c r="P80" s="353"/>
    </row>
    <row r="81" spans="1:16" ht="322.5" customHeight="1">
      <c r="A81" s="58" t="s">
        <v>31</v>
      </c>
      <c r="B81" s="317" t="s">
        <v>72</v>
      </c>
      <c r="C81" s="108">
        <v>15720.6</v>
      </c>
      <c r="D81" s="108">
        <v>1631.1</v>
      </c>
      <c r="E81" s="108">
        <v>131775.9</v>
      </c>
      <c r="F81" s="108">
        <f>E81+D81+C81</f>
        <v>149127.6</v>
      </c>
      <c r="G81" s="108">
        <v>15240.8</v>
      </c>
      <c r="H81" s="108">
        <v>1464.7</v>
      </c>
      <c r="I81" s="108">
        <v>115303</v>
      </c>
      <c r="J81" s="108">
        <f>I81+H81+G81</f>
        <v>132008.5</v>
      </c>
      <c r="K81" s="109">
        <f>J81*100/F81</f>
        <v>88.520501905750507</v>
      </c>
      <c r="L81" s="26" t="s">
        <v>245</v>
      </c>
    </row>
    <row r="82" spans="1:16" ht="63.75" customHeight="1">
      <c r="A82" s="77"/>
      <c r="B82" s="318"/>
      <c r="C82" s="171"/>
      <c r="D82" s="171"/>
      <c r="E82" s="172"/>
      <c r="F82" s="171"/>
      <c r="G82" s="171"/>
      <c r="H82" s="171"/>
      <c r="I82" s="171"/>
      <c r="J82" s="171"/>
      <c r="K82" s="110"/>
      <c r="L82" s="71" t="s">
        <v>213</v>
      </c>
    </row>
    <row r="83" spans="1:16" ht="48.75" customHeight="1">
      <c r="A83" s="77"/>
      <c r="B83" s="318"/>
      <c r="C83" s="171"/>
      <c r="D83" s="171"/>
      <c r="E83" s="172"/>
      <c r="F83" s="171"/>
      <c r="G83" s="171"/>
      <c r="H83" s="171"/>
      <c r="I83" s="171"/>
      <c r="J83" s="171"/>
      <c r="K83" s="110"/>
      <c r="L83" s="71" t="s">
        <v>212</v>
      </c>
    </row>
    <row r="84" spans="1:16" ht="116.25" customHeight="1">
      <c r="A84" s="77"/>
      <c r="B84" s="318"/>
      <c r="C84" s="171"/>
      <c r="D84" s="171"/>
      <c r="E84" s="172"/>
      <c r="F84" s="171"/>
      <c r="G84" s="171"/>
      <c r="H84" s="171"/>
      <c r="I84" s="171"/>
      <c r="J84" s="171"/>
      <c r="K84" s="110"/>
      <c r="L84" s="71" t="s">
        <v>214</v>
      </c>
    </row>
    <row r="85" spans="1:16" ht="100.5" customHeight="1">
      <c r="A85" s="77"/>
      <c r="B85" s="318"/>
      <c r="C85" s="171"/>
      <c r="D85" s="171"/>
      <c r="E85" s="172"/>
      <c r="F85" s="171"/>
      <c r="G85" s="171"/>
      <c r="H85" s="171"/>
      <c r="I85" s="171"/>
      <c r="J85" s="171"/>
      <c r="K85" s="110"/>
      <c r="L85" s="71" t="s">
        <v>215</v>
      </c>
    </row>
    <row r="86" spans="1:16" ht="81" customHeight="1">
      <c r="A86" s="77"/>
      <c r="B86" s="318"/>
      <c r="C86" s="171"/>
      <c r="D86" s="171"/>
      <c r="E86" s="172"/>
      <c r="F86" s="171"/>
      <c r="G86" s="171"/>
      <c r="H86" s="171"/>
      <c r="I86" s="171"/>
      <c r="J86" s="171"/>
      <c r="K86" s="110"/>
      <c r="L86" s="71" t="s">
        <v>216</v>
      </c>
    </row>
    <row r="87" spans="1:16" ht="144" customHeight="1">
      <c r="A87" s="77"/>
      <c r="B87" s="318"/>
      <c r="C87" s="171"/>
      <c r="D87" s="171"/>
      <c r="E87" s="172"/>
      <c r="F87" s="171"/>
      <c r="G87" s="171"/>
      <c r="H87" s="171"/>
      <c r="I87" s="171"/>
      <c r="J87" s="171"/>
      <c r="K87" s="110"/>
      <c r="L87" s="71" t="s">
        <v>217</v>
      </c>
    </row>
    <row r="88" spans="1:16" ht="375.75" customHeight="1">
      <c r="A88" s="241"/>
      <c r="B88" s="318"/>
      <c r="C88" s="171"/>
      <c r="D88" s="171"/>
      <c r="E88" s="172"/>
      <c r="F88" s="171"/>
      <c r="G88" s="171"/>
      <c r="H88" s="171"/>
      <c r="I88" s="171"/>
      <c r="J88" s="171"/>
      <c r="K88" s="110"/>
      <c r="L88" s="12" t="s">
        <v>159</v>
      </c>
    </row>
    <row r="89" spans="1:16" ht="390.75" customHeight="1">
      <c r="A89" s="241"/>
      <c r="B89" s="207"/>
      <c r="C89" s="171"/>
      <c r="D89" s="171"/>
      <c r="E89" s="172"/>
      <c r="F89" s="171"/>
      <c r="G89" s="171"/>
      <c r="H89" s="171"/>
      <c r="I89" s="171"/>
      <c r="J89" s="171"/>
      <c r="K89" s="110"/>
      <c r="L89" s="12" t="s">
        <v>160</v>
      </c>
    </row>
    <row r="90" spans="1:16" ht="351" customHeight="1">
      <c r="A90" s="242"/>
      <c r="B90" s="334"/>
      <c r="C90" s="342"/>
      <c r="D90" s="342"/>
      <c r="E90" s="354"/>
      <c r="F90" s="342"/>
      <c r="G90" s="342"/>
      <c r="H90" s="342"/>
      <c r="I90" s="342"/>
      <c r="J90" s="342"/>
      <c r="K90" s="344"/>
      <c r="L90" s="148" t="s">
        <v>161</v>
      </c>
    </row>
    <row r="91" spans="1:16" ht="80.25" customHeight="1">
      <c r="A91" s="242"/>
      <c r="B91" s="335"/>
      <c r="C91" s="343"/>
      <c r="D91" s="343"/>
      <c r="E91" s="355"/>
      <c r="F91" s="343"/>
      <c r="G91" s="343"/>
      <c r="H91" s="343"/>
      <c r="I91" s="343"/>
      <c r="J91" s="343"/>
      <c r="K91" s="345"/>
      <c r="L91" s="148" t="s">
        <v>246</v>
      </c>
    </row>
    <row r="92" spans="1:16" ht="56.25">
      <c r="A92" s="232"/>
      <c r="B92" s="233" t="s">
        <v>73</v>
      </c>
      <c r="C92" s="104">
        <f>C93+C94+C95</f>
        <v>15565.6</v>
      </c>
      <c r="D92" s="104">
        <f t="shared" ref="D92:F92" si="3">D93+D94+D95</f>
        <v>97349</v>
      </c>
      <c r="E92" s="104">
        <f t="shared" si="3"/>
        <v>11061.5</v>
      </c>
      <c r="F92" s="104">
        <f t="shared" si="3"/>
        <v>123976.09999999999</v>
      </c>
      <c r="G92" s="104">
        <f>G93+G94+G95</f>
        <v>14846.1</v>
      </c>
      <c r="H92" s="104">
        <f>H93+H94+H95</f>
        <v>93012.800000000003</v>
      </c>
      <c r="I92" s="104">
        <f>I93+I94+I95</f>
        <v>11061.5</v>
      </c>
      <c r="J92" s="104">
        <f>J93+J94+J95</f>
        <v>118920.4</v>
      </c>
      <c r="K92" s="102">
        <f t="shared" ref="K92:K95" si="4">J92*100/F92</f>
        <v>95.922036586083934</v>
      </c>
      <c r="L92" s="131"/>
    </row>
    <row r="93" spans="1:16" ht="338.25" customHeight="1">
      <c r="A93" s="258" t="s">
        <v>32</v>
      </c>
      <c r="B93" s="256" t="s">
        <v>45</v>
      </c>
      <c r="C93" s="103">
        <v>9782.7000000000007</v>
      </c>
      <c r="D93" s="103">
        <v>6886</v>
      </c>
      <c r="E93" s="103"/>
      <c r="F93" s="104">
        <f>E93+D93+C93</f>
        <v>16668.7</v>
      </c>
      <c r="G93" s="103">
        <v>9145.1</v>
      </c>
      <c r="H93" s="103">
        <v>5854.6</v>
      </c>
      <c r="I93" s="103"/>
      <c r="J93" s="104">
        <f>I93+H93+G93</f>
        <v>14999.7</v>
      </c>
      <c r="K93" s="102">
        <f>J93*100/F93</f>
        <v>89.987221558969807</v>
      </c>
      <c r="L93" s="113" t="s">
        <v>247</v>
      </c>
    </row>
    <row r="94" spans="1:16" ht="233.25" customHeight="1" thickBot="1">
      <c r="A94" s="245" t="s">
        <v>34</v>
      </c>
      <c r="B94" s="259" t="s">
        <v>7</v>
      </c>
      <c r="C94" s="103"/>
      <c r="D94" s="103">
        <v>87163</v>
      </c>
      <c r="E94" s="103">
        <v>11061.5</v>
      </c>
      <c r="F94" s="104">
        <f t="shared" ref="F94:F101" si="5">E94+D94+C94</f>
        <v>98224.5</v>
      </c>
      <c r="H94" s="103">
        <v>83858.2</v>
      </c>
      <c r="I94" s="103">
        <v>11061.5</v>
      </c>
      <c r="J94" s="104">
        <f>G94+H94+I94</f>
        <v>94919.7</v>
      </c>
      <c r="K94" s="102">
        <f t="shared" si="4"/>
        <v>96.635462639158249</v>
      </c>
      <c r="L94" s="140" t="s">
        <v>138</v>
      </c>
    </row>
    <row r="95" spans="1:16" ht="234.75" customHeight="1">
      <c r="A95" s="234" t="s">
        <v>35</v>
      </c>
      <c r="B95" s="254" t="s">
        <v>8</v>
      </c>
      <c r="C95" s="106">
        <v>5782.9</v>
      </c>
      <c r="D95" s="106">
        <v>3300</v>
      </c>
      <c r="E95" s="106"/>
      <c r="F95" s="108">
        <f t="shared" si="5"/>
        <v>9082.9</v>
      </c>
      <c r="G95" s="106">
        <v>5701</v>
      </c>
      <c r="H95" s="106">
        <v>3300</v>
      </c>
      <c r="I95" s="106"/>
      <c r="J95" s="108">
        <f>I95+H95+G95</f>
        <v>9001</v>
      </c>
      <c r="K95" s="109">
        <f t="shared" si="4"/>
        <v>99.098305607239979</v>
      </c>
      <c r="L95" s="26" t="s">
        <v>163</v>
      </c>
      <c r="P95" s="351"/>
    </row>
    <row r="96" spans="1:16" ht="121.5" customHeight="1" thickBot="1">
      <c r="A96" s="236"/>
      <c r="B96" s="229"/>
      <c r="C96" s="172"/>
      <c r="D96" s="172"/>
      <c r="E96" s="172"/>
      <c r="F96" s="171"/>
      <c r="G96" s="172"/>
      <c r="H96" s="172"/>
      <c r="I96" s="172"/>
      <c r="J96" s="171"/>
      <c r="K96" s="110"/>
      <c r="L96" s="71" t="s">
        <v>127</v>
      </c>
      <c r="P96" s="352"/>
    </row>
    <row r="97" spans="1:18" ht="99" customHeight="1">
      <c r="A97" s="260" t="s">
        <v>37</v>
      </c>
      <c r="B97" s="206" t="s">
        <v>81</v>
      </c>
      <c r="C97" s="108">
        <v>102393.9</v>
      </c>
      <c r="D97" s="108">
        <v>3512.3</v>
      </c>
      <c r="E97" s="108"/>
      <c r="F97" s="108">
        <f>E97+D97+C97</f>
        <v>105906.2</v>
      </c>
      <c r="G97" s="108">
        <f>102355</f>
        <v>102355</v>
      </c>
      <c r="H97" s="108">
        <v>3512.3</v>
      </c>
      <c r="I97" s="108"/>
      <c r="J97" s="108">
        <f>I97+H97+G97</f>
        <v>105867.3</v>
      </c>
      <c r="K97" s="261">
        <f>J97*100/F97</f>
        <v>99.963269383662151</v>
      </c>
      <c r="L97" s="97" t="s">
        <v>108</v>
      </c>
      <c r="R97" s="346"/>
    </row>
    <row r="98" spans="1:18" ht="61.5" customHeight="1">
      <c r="A98" s="262"/>
      <c r="B98" s="207"/>
      <c r="C98" s="171"/>
      <c r="D98" s="171"/>
      <c r="E98" s="171"/>
      <c r="F98" s="171"/>
      <c r="G98" s="171"/>
      <c r="H98" s="171"/>
      <c r="I98" s="171"/>
      <c r="J98" s="171"/>
      <c r="K98" s="110"/>
      <c r="L98" s="263" t="s">
        <v>248</v>
      </c>
      <c r="R98" s="347"/>
    </row>
    <row r="99" spans="1:18" ht="176.25" customHeight="1">
      <c r="A99" s="264"/>
      <c r="B99" s="207"/>
      <c r="C99" s="171"/>
      <c r="D99" s="171"/>
      <c r="E99" s="171"/>
      <c r="F99" s="171"/>
      <c r="G99" s="171"/>
      <c r="H99" s="171"/>
      <c r="I99" s="171"/>
      <c r="J99" s="171"/>
      <c r="K99" s="110"/>
      <c r="L99" s="263" t="s">
        <v>249</v>
      </c>
      <c r="R99" s="347"/>
    </row>
    <row r="100" spans="1:18" ht="304.5" customHeight="1">
      <c r="A100" s="264"/>
      <c r="B100" s="207"/>
      <c r="C100" s="171"/>
      <c r="D100" s="171"/>
      <c r="E100" s="171"/>
      <c r="F100" s="171"/>
      <c r="G100" s="171"/>
      <c r="H100" s="171"/>
      <c r="I100" s="171"/>
      <c r="J100" s="171"/>
      <c r="K100" s="110"/>
      <c r="L100" s="207" t="s">
        <v>250</v>
      </c>
      <c r="R100" s="347"/>
    </row>
    <row r="101" spans="1:18" ht="215.25" customHeight="1">
      <c r="A101" s="232" t="s">
        <v>39</v>
      </c>
      <c r="B101" s="161" t="s">
        <v>74</v>
      </c>
      <c r="C101" s="104">
        <v>21</v>
      </c>
      <c r="D101" s="104"/>
      <c r="E101" s="104"/>
      <c r="F101" s="104">
        <f t="shared" si="5"/>
        <v>21</v>
      </c>
      <c r="G101" s="104">
        <v>21</v>
      </c>
      <c r="H101" s="104"/>
      <c r="I101" s="104"/>
      <c r="J101" s="104">
        <f>G101+H101+I101</f>
        <v>21</v>
      </c>
      <c r="K101" s="102">
        <f>J101/F101*100</f>
        <v>100</v>
      </c>
      <c r="L101" s="131" t="s">
        <v>251</v>
      </c>
    </row>
    <row r="102" spans="1:18" ht="94.5" customHeight="1">
      <c r="A102" s="265" t="s">
        <v>40</v>
      </c>
      <c r="B102" s="162" t="s">
        <v>75</v>
      </c>
      <c r="C102" s="104">
        <f>C103+C104+C105+C106</f>
        <v>193.7</v>
      </c>
      <c r="D102" s="104">
        <f t="shared" ref="D102:F102" si="6">D103+D104+D105+D106</f>
        <v>0</v>
      </c>
      <c r="E102" s="104">
        <f t="shared" si="6"/>
        <v>0</v>
      </c>
      <c r="F102" s="104">
        <f t="shared" si="6"/>
        <v>193.7</v>
      </c>
      <c r="G102" s="104">
        <f>G103+G104+G105+G106</f>
        <v>183.2</v>
      </c>
      <c r="H102" s="104">
        <f t="shared" ref="H102:J102" si="7">H103+H104+H105+H106</f>
        <v>0</v>
      </c>
      <c r="I102" s="104">
        <f t="shared" si="7"/>
        <v>0</v>
      </c>
      <c r="J102" s="104">
        <f t="shared" si="7"/>
        <v>183.2</v>
      </c>
      <c r="K102" s="102">
        <f>J102*100/F102</f>
        <v>94.579246257098617</v>
      </c>
      <c r="L102" s="131"/>
    </row>
    <row r="103" spans="1:18" ht="75">
      <c r="A103" s="266" t="s">
        <v>66</v>
      </c>
      <c r="B103" s="259" t="s">
        <v>9</v>
      </c>
      <c r="C103" s="103">
        <v>22.9</v>
      </c>
      <c r="D103" s="103"/>
      <c r="E103" s="103"/>
      <c r="F103" s="104">
        <f>E103+D103+C103</f>
        <v>22.9</v>
      </c>
      <c r="G103" s="103">
        <v>16.899999999999999</v>
      </c>
      <c r="H103" s="104"/>
      <c r="I103" s="104"/>
      <c r="J103" s="104">
        <f>I103+H103+G103</f>
        <v>16.899999999999999</v>
      </c>
      <c r="K103" s="102">
        <f>J103*100/F103</f>
        <v>73.799126637554579</v>
      </c>
      <c r="L103" s="131" t="s">
        <v>129</v>
      </c>
    </row>
    <row r="104" spans="1:18" ht="83.25" customHeight="1">
      <c r="A104" s="267" t="s">
        <v>67</v>
      </c>
      <c r="B104" s="259" t="s">
        <v>48</v>
      </c>
      <c r="C104" s="103">
        <v>50</v>
      </c>
      <c r="D104" s="103"/>
      <c r="E104" s="103"/>
      <c r="F104" s="104">
        <f>E104+D104+C104</f>
        <v>50</v>
      </c>
      <c r="G104" s="103">
        <v>50</v>
      </c>
      <c r="H104" s="104"/>
      <c r="I104" s="104"/>
      <c r="J104" s="104">
        <f>I104+H104+G104</f>
        <v>50</v>
      </c>
      <c r="K104" s="102">
        <f>J104*100/F104</f>
        <v>100</v>
      </c>
      <c r="L104" s="131" t="s">
        <v>178</v>
      </c>
    </row>
    <row r="105" spans="1:18" ht="229.5" customHeight="1">
      <c r="A105" s="245" t="s">
        <v>68</v>
      </c>
      <c r="B105" s="256" t="s">
        <v>10</v>
      </c>
      <c r="C105" s="103">
        <v>117.8</v>
      </c>
      <c r="D105" s="103"/>
      <c r="E105" s="103"/>
      <c r="F105" s="104">
        <f>E105+D105+C105</f>
        <v>117.8</v>
      </c>
      <c r="G105" s="103">
        <v>113.3</v>
      </c>
      <c r="H105" s="103"/>
      <c r="I105" s="103"/>
      <c r="J105" s="104">
        <f>I105+H105+G105</f>
        <v>113.3</v>
      </c>
      <c r="K105" s="102">
        <f>J105*100/F105</f>
        <v>96.179966044142617</v>
      </c>
      <c r="L105" s="132" t="s">
        <v>221</v>
      </c>
    </row>
    <row r="106" spans="1:18" ht="59.25" customHeight="1">
      <c r="A106" s="245" t="s">
        <v>69</v>
      </c>
      <c r="B106" s="256" t="s">
        <v>11</v>
      </c>
      <c r="C106" s="103">
        <v>3</v>
      </c>
      <c r="D106" s="103"/>
      <c r="E106" s="103"/>
      <c r="F106" s="104">
        <f>E106+D106+C106</f>
        <v>3</v>
      </c>
      <c r="G106" s="103">
        <v>3</v>
      </c>
      <c r="H106" s="103"/>
      <c r="I106" s="103"/>
      <c r="J106" s="104">
        <f>I106+H106+G106</f>
        <v>3</v>
      </c>
      <c r="K106" s="102">
        <f>J106*100/F106</f>
        <v>100</v>
      </c>
      <c r="L106" s="113" t="s">
        <v>99</v>
      </c>
    </row>
    <row r="107" spans="1:18" ht="120" customHeight="1">
      <c r="A107" s="58" t="s">
        <v>41</v>
      </c>
      <c r="B107" s="248" t="s">
        <v>76</v>
      </c>
      <c r="C107" s="108">
        <v>4224.6000000000004</v>
      </c>
      <c r="D107" s="108">
        <v>1000</v>
      </c>
      <c r="E107" s="108"/>
      <c r="F107" s="108">
        <f>E107+D107+C107</f>
        <v>5224.6000000000004</v>
      </c>
      <c r="G107" s="108">
        <v>3843.2</v>
      </c>
      <c r="H107" s="108">
        <v>1000</v>
      </c>
      <c r="I107" s="108"/>
      <c r="J107" s="108">
        <f>G107+I107+H107</f>
        <v>4843.2</v>
      </c>
      <c r="K107" s="109">
        <f>J107/F107*100</f>
        <v>92.699919611070698</v>
      </c>
      <c r="L107" s="8" t="s">
        <v>222</v>
      </c>
    </row>
    <row r="108" spans="1:18" ht="264.75" customHeight="1">
      <c r="A108" s="77"/>
      <c r="B108" s="268"/>
      <c r="C108" s="171"/>
      <c r="D108" s="171"/>
      <c r="E108" s="171"/>
      <c r="F108" s="171"/>
      <c r="G108" s="171"/>
      <c r="H108" s="171"/>
      <c r="I108" s="171"/>
      <c r="J108" s="171"/>
      <c r="K108" s="110"/>
      <c r="L108" s="12" t="s">
        <v>231</v>
      </c>
    </row>
    <row r="109" spans="1:18" ht="162.75" customHeight="1">
      <c r="A109" s="269"/>
      <c r="B109" s="243"/>
      <c r="C109" s="174"/>
      <c r="D109" s="174"/>
      <c r="E109" s="171"/>
      <c r="F109" s="174"/>
      <c r="G109" s="174"/>
      <c r="H109" s="174"/>
      <c r="I109" s="174"/>
      <c r="J109" s="174"/>
      <c r="K109" s="128"/>
      <c r="L109" s="148" t="s">
        <v>200</v>
      </c>
    </row>
    <row r="110" spans="1:18" ht="76.5" customHeight="1">
      <c r="A110" s="265" t="s">
        <v>42</v>
      </c>
      <c r="B110" s="162" t="s">
        <v>77</v>
      </c>
      <c r="C110" s="108">
        <f>C111+C122</f>
        <v>28228.2</v>
      </c>
      <c r="D110" s="108">
        <f t="shared" ref="D110:F110" si="8">D111+D122</f>
        <v>18390</v>
      </c>
      <c r="E110" s="108">
        <f t="shared" si="8"/>
        <v>0</v>
      </c>
      <c r="F110" s="108">
        <f t="shared" si="8"/>
        <v>46618.200000000004</v>
      </c>
      <c r="G110" s="104">
        <f>G111+G122</f>
        <v>24084.2</v>
      </c>
      <c r="H110" s="104">
        <f>H111+H122</f>
        <v>18212.400000000001</v>
      </c>
      <c r="I110" s="104">
        <f>I111+I122</f>
        <v>0</v>
      </c>
      <c r="J110" s="104">
        <f>J111+J122</f>
        <v>42296.6</v>
      </c>
      <c r="K110" s="102">
        <f>J110*100/F110</f>
        <v>90.729800807409973</v>
      </c>
      <c r="L110" s="131"/>
    </row>
    <row r="111" spans="1:18" ht="338.25" customHeight="1">
      <c r="A111" s="270" t="s">
        <v>43</v>
      </c>
      <c r="B111" s="22" t="s">
        <v>12</v>
      </c>
      <c r="C111" s="106">
        <v>27295.8</v>
      </c>
      <c r="D111" s="106">
        <v>18390</v>
      </c>
      <c r="E111" s="106"/>
      <c r="F111" s="108">
        <f>E111+D111+C111</f>
        <v>45685.8</v>
      </c>
      <c r="G111" s="106">
        <v>23151.8</v>
      </c>
      <c r="H111" s="106">
        <v>18212.400000000001</v>
      </c>
      <c r="I111" s="106"/>
      <c r="J111" s="108">
        <f>I111+H111+G111</f>
        <v>41364.199999999997</v>
      </c>
      <c r="K111" s="109">
        <f>J111*100/F111</f>
        <v>90.540605614873755</v>
      </c>
      <c r="L111" s="123" t="s">
        <v>225</v>
      </c>
      <c r="Q111" s="235"/>
    </row>
    <row r="112" spans="1:18">
      <c r="A112" s="271"/>
      <c r="B112" s="229"/>
      <c r="C112" s="172"/>
      <c r="D112" s="172"/>
      <c r="E112" s="172"/>
      <c r="F112" s="171"/>
      <c r="G112" s="172"/>
      <c r="H112" s="172"/>
      <c r="I112" s="172"/>
      <c r="J112" s="171"/>
      <c r="K112" s="110"/>
      <c r="L112" s="124" t="s">
        <v>226</v>
      </c>
    </row>
    <row r="113" spans="1:12" ht="50.25" customHeight="1">
      <c r="A113" s="271"/>
      <c r="B113" s="229"/>
      <c r="C113" s="172"/>
      <c r="D113" s="172"/>
      <c r="E113" s="172"/>
      <c r="F113" s="171"/>
      <c r="G113" s="172"/>
      <c r="H113" s="172"/>
      <c r="I113" s="172"/>
      <c r="J113" s="171"/>
      <c r="K113" s="110"/>
      <c r="L113" s="125" t="s">
        <v>227</v>
      </c>
    </row>
    <row r="114" spans="1:12">
      <c r="A114" s="271"/>
      <c r="B114" s="229"/>
      <c r="C114" s="172"/>
      <c r="D114" s="172"/>
      <c r="E114" s="172"/>
      <c r="F114" s="171"/>
      <c r="G114" s="172"/>
      <c r="H114" s="172"/>
      <c r="I114" s="172"/>
      <c r="J114" s="171"/>
      <c r="K114" s="110"/>
      <c r="L114" s="125" t="s">
        <v>114</v>
      </c>
    </row>
    <row r="115" spans="1:12">
      <c r="A115" s="271"/>
      <c r="B115" s="229"/>
      <c r="C115" s="172"/>
      <c r="D115" s="172"/>
      <c r="E115" s="172"/>
      <c r="F115" s="172"/>
      <c r="G115" s="172"/>
      <c r="H115" s="172"/>
      <c r="I115" s="172"/>
      <c r="J115" s="172"/>
      <c r="K115" s="272"/>
      <c r="L115" s="125" t="s">
        <v>115</v>
      </c>
    </row>
    <row r="116" spans="1:12" ht="408.75" customHeight="1">
      <c r="A116" s="271"/>
      <c r="B116" s="229"/>
      <c r="C116" s="172"/>
      <c r="D116" s="172"/>
      <c r="E116" s="172"/>
      <c r="F116" s="171"/>
      <c r="G116" s="172"/>
      <c r="H116" s="172"/>
      <c r="I116" s="172"/>
      <c r="J116" s="171"/>
      <c r="K116" s="110"/>
      <c r="L116" s="125" t="s">
        <v>228</v>
      </c>
    </row>
    <row r="117" spans="1:12" ht="68.25" customHeight="1">
      <c r="A117" s="271"/>
      <c r="B117" s="229"/>
      <c r="C117" s="172"/>
      <c r="D117" s="172"/>
      <c r="E117" s="172"/>
      <c r="F117" s="171"/>
      <c r="G117" s="172"/>
      <c r="H117" s="172"/>
      <c r="I117" s="172"/>
      <c r="J117" s="171"/>
      <c r="K117" s="110"/>
      <c r="L117" s="125" t="s">
        <v>224</v>
      </c>
    </row>
    <row r="118" spans="1:12" ht="296.25" customHeight="1">
      <c r="A118" s="271"/>
      <c r="B118" s="229"/>
      <c r="C118" s="172"/>
      <c r="D118" s="172"/>
      <c r="E118" s="172"/>
      <c r="F118" s="171"/>
      <c r="G118" s="172"/>
      <c r="H118" s="172"/>
      <c r="I118" s="172"/>
      <c r="J118" s="171"/>
      <c r="K118" s="110"/>
      <c r="L118" s="124" t="s">
        <v>234</v>
      </c>
    </row>
    <row r="119" spans="1:12" ht="292.5" customHeight="1">
      <c r="A119" s="271"/>
      <c r="B119" s="229"/>
      <c r="C119" s="172"/>
      <c r="D119" s="172"/>
      <c r="E119" s="172"/>
      <c r="F119" s="171"/>
      <c r="G119" s="172"/>
      <c r="H119" s="172"/>
      <c r="I119" s="172"/>
      <c r="J119" s="171"/>
      <c r="K119" s="110"/>
      <c r="L119" s="124" t="s">
        <v>223</v>
      </c>
    </row>
    <row r="120" spans="1:12" ht="81.75" customHeight="1">
      <c r="A120" s="271"/>
      <c r="B120" s="229"/>
      <c r="C120" s="172"/>
      <c r="D120" s="172"/>
      <c r="E120" s="172"/>
      <c r="F120" s="171"/>
      <c r="G120" s="172"/>
      <c r="H120" s="172"/>
      <c r="I120" s="172"/>
      <c r="J120" s="171"/>
      <c r="K120" s="110"/>
      <c r="L120" s="124" t="s">
        <v>101</v>
      </c>
    </row>
    <row r="121" spans="1:12" hidden="1">
      <c r="A121" s="271"/>
      <c r="B121" s="229"/>
      <c r="C121" s="172"/>
      <c r="D121" s="172"/>
      <c r="E121" s="172"/>
      <c r="F121" s="171"/>
      <c r="G121" s="172"/>
      <c r="H121" s="172"/>
      <c r="I121" s="172"/>
      <c r="J121" s="171"/>
      <c r="K121" s="110"/>
      <c r="L121" s="124"/>
    </row>
    <row r="122" spans="1:12" ht="50.25" customHeight="1">
      <c r="A122" s="266" t="s">
        <v>44</v>
      </c>
      <c r="B122" s="259" t="s">
        <v>13</v>
      </c>
      <c r="C122" s="103">
        <f>932.4</f>
        <v>932.4</v>
      </c>
      <c r="D122" s="103"/>
      <c r="E122" s="103"/>
      <c r="F122" s="104">
        <f>E122+D122+C122</f>
        <v>932.4</v>
      </c>
      <c r="G122" s="103">
        <v>932.4</v>
      </c>
      <c r="H122" s="103"/>
      <c r="I122" s="103"/>
      <c r="J122" s="104">
        <f>I122+H122+G122</f>
        <v>932.4</v>
      </c>
      <c r="K122" s="102">
        <f>J122*100/F122</f>
        <v>100</v>
      </c>
      <c r="L122" s="131" t="s">
        <v>252</v>
      </c>
    </row>
    <row r="123" spans="1:12" ht="99.75" customHeight="1">
      <c r="A123" s="58" t="s">
        <v>46</v>
      </c>
      <c r="B123" s="26" t="s">
        <v>30</v>
      </c>
      <c r="C123" s="108">
        <v>39290.1</v>
      </c>
      <c r="D123" s="108">
        <v>111173.6</v>
      </c>
      <c r="E123" s="108"/>
      <c r="F123" s="108">
        <f>E123+D123+C123</f>
        <v>150463.70000000001</v>
      </c>
      <c r="G123" s="108">
        <f>147737.3</f>
        <v>147737.29999999999</v>
      </c>
      <c r="H123" s="108">
        <v>1548.5</v>
      </c>
      <c r="I123" s="108"/>
      <c r="J123" s="108">
        <f>SUM(G123:I123)</f>
        <v>149285.79999999999</v>
      </c>
      <c r="K123" s="109">
        <f>J123*100/F123</f>
        <v>99.217153373205605</v>
      </c>
      <c r="L123" s="8" t="s">
        <v>253</v>
      </c>
    </row>
    <row r="124" spans="1:12" ht="99.75" customHeight="1">
      <c r="A124" s="77"/>
      <c r="B124" s="71"/>
      <c r="C124" s="171"/>
      <c r="D124" s="171"/>
      <c r="E124" s="171"/>
      <c r="F124" s="171"/>
      <c r="G124" s="171"/>
      <c r="H124" s="171"/>
      <c r="I124" s="171"/>
      <c r="J124" s="171"/>
      <c r="K124" s="110"/>
      <c r="L124" s="12" t="s">
        <v>133</v>
      </c>
    </row>
    <row r="125" spans="1:12" ht="123" customHeight="1">
      <c r="A125" s="77"/>
      <c r="B125" s="71"/>
      <c r="C125" s="171"/>
      <c r="D125" s="171"/>
      <c r="E125" s="171"/>
      <c r="F125" s="171"/>
      <c r="G125" s="171"/>
      <c r="H125" s="171"/>
      <c r="I125" s="171"/>
      <c r="J125" s="171"/>
      <c r="K125" s="110"/>
      <c r="L125" s="12" t="s">
        <v>134</v>
      </c>
    </row>
    <row r="126" spans="1:12" ht="62.25" customHeight="1">
      <c r="A126" s="77"/>
      <c r="B126" s="71"/>
      <c r="C126" s="171"/>
      <c r="D126" s="171"/>
      <c r="E126" s="171"/>
      <c r="F126" s="171"/>
      <c r="G126" s="171"/>
      <c r="H126" s="171"/>
      <c r="I126" s="171"/>
      <c r="J126" s="171"/>
      <c r="K126" s="110"/>
      <c r="L126" s="12" t="s">
        <v>136</v>
      </c>
    </row>
    <row r="127" spans="1:12" ht="39.75" customHeight="1">
      <c r="A127" s="77"/>
      <c r="B127" s="71"/>
      <c r="C127" s="171"/>
      <c r="D127" s="171"/>
      <c r="E127" s="171"/>
      <c r="F127" s="171"/>
      <c r="G127" s="171"/>
      <c r="H127" s="171"/>
      <c r="I127" s="171"/>
      <c r="J127" s="171"/>
      <c r="K127" s="110"/>
      <c r="L127" s="12" t="s">
        <v>135</v>
      </c>
    </row>
    <row r="128" spans="1:12" ht="41.25" customHeight="1">
      <c r="A128" s="77"/>
      <c r="B128" s="71"/>
      <c r="C128" s="171"/>
      <c r="D128" s="171"/>
      <c r="E128" s="171"/>
      <c r="F128" s="171"/>
      <c r="G128" s="171"/>
      <c r="H128" s="171"/>
      <c r="I128" s="171"/>
      <c r="J128" s="171"/>
      <c r="K128" s="110"/>
      <c r="L128" s="12" t="s">
        <v>98</v>
      </c>
    </row>
    <row r="129" spans="1:18" ht="80.25" customHeight="1">
      <c r="A129" s="242"/>
      <c r="B129" s="28"/>
      <c r="C129" s="174"/>
      <c r="D129" s="174"/>
      <c r="E129" s="174"/>
      <c r="F129" s="174"/>
      <c r="G129" s="174"/>
      <c r="H129" s="174"/>
      <c r="I129" s="174"/>
      <c r="J129" s="174"/>
      <c r="K129" s="128"/>
      <c r="L129" s="28" t="s">
        <v>232</v>
      </c>
    </row>
    <row r="130" spans="1:18" ht="120.75" customHeight="1">
      <c r="A130" s="273" t="s">
        <v>47</v>
      </c>
      <c r="B130" s="162" t="s">
        <v>78</v>
      </c>
      <c r="C130" s="104">
        <v>390</v>
      </c>
      <c r="D130" s="104">
        <v>192.7</v>
      </c>
      <c r="E130" s="104">
        <v>737.8</v>
      </c>
      <c r="F130" s="104">
        <f>C130+D130+E130</f>
        <v>1320.5</v>
      </c>
      <c r="G130" s="104">
        <f>296.1</f>
        <v>296.10000000000002</v>
      </c>
      <c r="H130" s="104">
        <v>146.30000000000001</v>
      </c>
      <c r="I130" s="104">
        <v>560</v>
      </c>
      <c r="J130" s="104">
        <f>I130+H130+G130</f>
        <v>1002.4</v>
      </c>
      <c r="K130" s="102">
        <f>J130*100/F130</f>
        <v>75.910639909125337</v>
      </c>
      <c r="L130" s="131" t="s">
        <v>254</v>
      </c>
    </row>
    <row r="131" spans="1:18" ht="299.25" customHeight="1">
      <c r="A131" s="348" t="s">
        <v>49</v>
      </c>
      <c r="B131" s="317" t="s">
        <v>87</v>
      </c>
      <c r="C131" s="108">
        <v>3636.7</v>
      </c>
      <c r="D131" s="108">
        <v>770</v>
      </c>
      <c r="E131" s="108"/>
      <c r="F131" s="108">
        <f>E131+D131+C131</f>
        <v>4406.7</v>
      </c>
      <c r="G131" s="108">
        <v>3465.7</v>
      </c>
      <c r="H131" s="108">
        <v>611.70000000000005</v>
      </c>
      <c r="I131" s="108"/>
      <c r="J131" s="108">
        <f>I131+H131+G131</f>
        <v>4077.3999999999996</v>
      </c>
      <c r="K131" s="109">
        <f>J131*100/F131</f>
        <v>92.52728799328294</v>
      </c>
      <c r="L131" s="123" t="s">
        <v>255</v>
      </c>
    </row>
    <row r="132" spans="1:18" ht="44.25" customHeight="1">
      <c r="A132" s="349"/>
      <c r="B132" s="350"/>
      <c r="C132" s="174"/>
      <c r="D132" s="174"/>
      <c r="E132" s="174"/>
      <c r="F132" s="174"/>
      <c r="G132" s="174"/>
      <c r="H132" s="174"/>
      <c r="I132" s="171"/>
      <c r="J132" s="171"/>
      <c r="K132" s="128"/>
      <c r="L132" s="151" t="s">
        <v>233</v>
      </c>
    </row>
    <row r="133" spans="1:18" ht="120" customHeight="1">
      <c r="A133" s="265" t="s">
        <v>50</v>
      </c>
      <c r="B133" s="162" t="s">
        <v>79</v>
      </c>
      <c r="C133" s="104">
        <f>C134+C138+C139</f>
        <v>26956.600000000002</v>
      </c>
      <c r="D133" s="104">
        <f t="shared" ref="D133:F133" si="9">D134+D138+D139</f>
        <v>23300.6</v>
      </c>
      <c r="E133" s="104">
        <f t="shared" si="9"/>
        <v>61443.6</v>
      </c>
      <c r="F133" s="104">
        <f t="shared" si="9"/>
        <v>111700.79999999999</v>
      </c>
      <c r="G133" s="104">
        <f>G134+G138+G139</f>
        <v>26141.300000000003</v>
      </c>
      <c r="H133" s="104">
        <f t="shared" ref="H133:J133" si="10">H134+H138+H139</f>
        <v>21817</v>
      </c>
      <c r="I133" s="104">
        <f t="shared" si="10"/>
        <v>61031.9</v>
      </c>
      <c r="J133" s="104">
        <f t="shared" si="10"/>
        <v>108990.20000000001</v>
      </c>
      <c r="K133" s="102">
        <f t="shared" ref="K133:K140" si="11">J133*100/F133</f>
        <v>97.573338776445681</v>
      </c>
      <c r="L133" s="274"/>
    </row>
    <row r="134" spans="1:18" ht="262.5" customHeight="1">
      <c r="A134" s="270" t="s">
        <v>51</v>
      </c>
      <c r="B134" s="97" t="s">
        <v>14</v>
      </c>
      <c r="C134" s="106">
        <v>7495.6</v>
      </c>
      <c r="D134" s="106">
        <v>15565</v>
      </c>
      <c r="E134" s="106"/>
      <c r="F134" s="108">
        <f>E134+D134+C134</f>
        <v>23060.6</v>
      </c>
      <c r="G134" s="106">
        <v>6923.3</v>
      </c>
      <c r="H134" s="106">
        <v>14081.8</v>
      </c>
      <c r="I134" s="106"/>
      <c r="J134" s="108">
        <f>I134+H134+G134</f>
        <v>21005.1</v>
      </c>
      <c r="K134" s="109">
        <f t="shared" si="11"/>
        <v>91.086528537852445</v>
      </c>
      <c r="L134" s="8" t="s">
        <v>230</v>
      </c>
      <c r="Q134" s="235"/>
      <c r="R134" s="235"/>
    </row>
    <row r="135" spans="1:18" ht="135" hidden="1" customHeight="1">
      <c r="A135" s="271"/>
      <c r="B135" s="263"/>
      <c r="C135" s="172"/>
      <c r="D135" s="172"/>
      <c r="E135" s="172"/>
      <c r="F135" s="171"/>
      <c r="G135" s="172"/>
      <c r="H135" s="172"/>
      <c r="I135" s="172"/>
      <c r="J135" s="171"/>
      <c r="K135" s="110"/>
      <c r="L135" s="71"/>
    </row>
    <row r="136" spans="1:18" ht="325.5" customHeight="1">
      <c r="A136" s="271"/>
      <c r="B136" s="263"/>
      <c r="C136" s="172"/>
      <c r="D136" s="172"/>
      <c r="E136" s="172"/>
      <c r="F136" s="171"/>
      <c r="G136" s="172"/>
      <c r="H136" s="172"/>
      <c r="I136" s="172"/>
      <c r="J136" s="171"/>
      <c r="K136" s="110"/>
      <c r="L136" s="71" t="s">
        <v>229</v>
      </c>
    </row>
    <row r="137" spans="1:18" ht="21.75" customHeight="1">
      <c r="A137" s="275"/>
      <c r="B137" s="276"/>
      <c r="C137" s="173"/>
      <c r="D137" s="173"/>
      <c r="E137" s="173"/>
      <c r="F137" s="174"/>
      <c r="G137" s="173"/>
      <c r="H137" s="173"/>
      <c r="I137" s="173"/>
      <c r="J137" s="174"/>
      <c r="K137" s="128"/>
      <c r="L137" s="28"/>
    </row>
    <row r="138" spans="1:18" ht="180.75" customHeight="1">
      <c r="A138" s="266" t="s">
        <v>52</v>
      </c>
      <c r="B138" s="256" t="s">
        <v>15</v>
      </c>
      <c r="C138" s="103">
        <v>1420.6</v>
      </c>
      <c r="D138" s="103">
        <v>7735.6</v>
      </c>
      <c r="E138" s="103">
        <v>61443.6</v>
      </c>
      <c r="F138" s="104">
        <f>C138+D138+E138</f>
        <v>70599.8</v>
      </c>
      <c r="G138" s="103">
        <v>1412.1</v>
      </c>
      <c r="H138" s="103">
        <v>7735.2</v>
      </c>
      <c r="I138" s="103">
        <v>61031.9</v>
      </c>
      <c r="J138" s="104">
        <f>I138+H138+G138</f>
        <v>70179.200000000012</v>
      </c>
      <c r="K138" s="102">
        <f t="shared" si="11"/>
        <v>99.404247604100874</v>
      </c>
      <c r="L138" s="140" t="s">
        <v>256</v>
      </c>
    </row>
    <row r="139" spans="1:18" ht="126.75" customHeight="1">
      <c r="A139" s="267" t="s">
        <v>52</v>
      </c>
      <c r="B139" s="256" t="s">
        <v>5</v>
      </c>
      <c r="C139" s="103">
        <v>18040.400000000001</v>
      </c>
      <c r="D139" s="103"/>
      <c r="E139" s="103"/>
      <c r="F139" s="104">
        <f>E139+D139+C139</f>
        <v>18040.400000000001</v>
      </c>
      <c r="G139" s="103">
        <v>17805.900000000001</v>
      </c>
      <c r="H139" s="103"/>
      <c r="I139" s="103"/>
      <c r="J139" s="104">
        <f>I139+H139+G139</f>
        <v>17805.900000000001</v>
      </c>
      <c r="K139" s="102">
        <f t="shared" si="11"/>
        <v>98.700139686481464</v>
      </c>
      <c r="L139" s="113" t="s">
        <v>257</v>
      </c>
    </row>
    <row r="140" spans="1:18" ht="135" customHeight="1">
      <c r="A140" s="232" t="s">
        <v>53</v>
      </c>
      <c r="B140" s="233" t="s">
        <v>80</v>
      </c>
      <c r="C140" s="104">
        <v>107</v>
      </c>
      <c r="D140" s="104"/>
      <c r="E140" s="104"/>
      <c r="F140" s="104">
        <f>E140+D140+C140</f>
        <v>107</v>
      </c>
      <c r="G140" s="104">
        <v>96.7</v>
      </c>
      <c r="H140" s="104"/>
      <c r="I140" s="104"/>
      <c r="J140" s="104">
        <f>SUM(G140:I140)</f>
        <v>96.7</v>
      </c>
      <c r="K140" s="102">
        <f t="shared" si="11"/>
        <v>90.373831775700936</v>
      </c>
      <c r="L140" s="113" t="s">
        <v>258</v>
      </c>
    </row>
    <row r="141" spans="1:18" s="280" customFormat="1" ht="40.5" customHeight="1">
      <c r="A141" s="339" t="s">
        <v>54</v>
      </c>
      <c r="B141" s="340"/>
      <c r="C141" s="277">
        <f>C110+C133+C131+C97+C130+C101+C102+C47+C92+C107+C81+C48+C11+C123+C140+C10+C7+0.1</f>
        <v>774350.6</v>
      </c>
      <c r="D141" s="277">
        <f>D110+D133+D131+D97+D130+D101+D102+D47+D92+D107+D81+D48+D11+D123+D140+D10+D7</f>
        <v>956070.5</v>
      </c>
      <c r="E141" s="277">
        <f t="shared" ref="E141" si="12">E110+E133+E131+E97+E130+E101+E102+E47+E92+E107+E81+E48+E11+E123+E140+E10+E7</f>
        <v>278192.69999999995</v>
      </c>
      <c r="F141" s="277">
        <f>F110+F133+F131+F97+F130+F101+F102+F47+F92+F107+F81+F48+F11+F123+F140+F10+F7+0.1</f>
        <v>2008613.8000000003</v>
      </c>
      <c r="G141" s="277">
        <f>G110+G133+G131+G97+G130+G101+G102+G47+G92+G107+G81+G48+G11+G123+G140+G10+G7</f>
        <v>854522.2</v>
      </c>
      <c r="H141" s="277">
        <f>H110+H133+H131+H97+H130+H101+H102+H47+H92+H107+H81+H48+H11+H123+H140+H10+H7</f>
        <v>831206.00000000012</v>
      </c>
      <c r="I141" s="277">
        <f>I110+I133+I131+I97+I130+I101+I102+I47+I92+I107+I81+I48+I11+I123+I140+I10+I7</f>
        <v>258733.8</v>
      </c>
      <c r="J141" s="277">
        <f>J110+J133+J131+J97+J130+J101+J102+J47+J92+J107+J81+J48+J11+J123+J140+J10+J7</f>
        <v>1944462.0000000005</v>
      </c>
      <c r="K141" s="278">
        <f>J141/F141*100</f>
        <v>96.806165525697381</v>
      </c>
      <c r="L141" s="279"/>
      <c r="P141" s="205"/>
    </row>
    <row r="142" spans="1:18" s="280" customFormat="1" ht="40.5" hidden="1" customHeight="1">
      <c r="A142" s="281"/>
      <c r="B142" s="281"/>
      <c r="C142" s="282">
        <v>748770.2</v>
      </c>
      <c r="D142" s="282">
        <v>880402.6</v>
      </c>
      <c r="E142" s="282">
        <v>260171.6</v>
      </c>
      <c r="F142" s="282">
        <v>1889344.3</v>
      </c>
      <c r="G142" s="282">
        <v>335269.2</v>
      </c>
      <c r="H142" s="282">
        <v>377485.6</v>
      </c>
      <c r="I142" s="282">
        <v>80128.600000000006</v>
      </c>
      <c r="J142" s="282">
        <v>792883.4</v>
      </c>
      <c r="K142" s="283"/>
      <c r="L142" s="284"/>
      <c r="P142" s="205"/>
    </row>
    <row r="143" spans="1:18" s="280" customFormat="1" ht="108.75" hidden="1" customHeight="1">
      <c r="A143" s="281"/>
      <c r="B143" s="281"/>
      <c r="C143" s="282">
        <f>14175.4+48+393503.9+5051.2+102635.5+14833.7+13008.7+28368.7+21+198+1802.5+28261.1+41163.9+390+4079.5+101122+107</f>
        <v>748770.1</v>
      </c>
      <c r="D143" s="282">
        <f>2011.3+625383.9+455+471.9+1464.7+96572+3513+2000+20000+111027.6+192.7+523+16787.4</f>
        <v>880402.5</v>
      </c>
      <c r="E143" s="282">
        <f>230.6+71229.3+165.8+115303+11061.5+737.8+61443.6</f>
        <v>260171.6</v>
      </c>
      <c r="F143" s="282">
        <f>16417.3+48+1090117.1+5506.2+103273.2+131601.4+120642.2+31881.7+21+198+3802.5+48261.1+152191.5+1320.5+4602.5+179353+107</f>
        <v>1889344.2</v>
      </c>
      <c r="G143" s="282">
        <f>5825.1+35.2+181824.6+2660.1+45161+5746.8+6852.4+8306.2+6.1+6.9+809.7+1488.2+69577.5+1403.3+5566</f>
        <v>335269.10000000003</v>
      </c>
      <c r="H143" s="282">
        <f>757.9+330096.2+157.6+206.7+501+41396.2+1000+772.2+323.6+2274.2</f>
        <v>377485.60000000003</v>
      </c>
      <c r="I143" s="282">
        <f>230.6+32492.7+165.8+19899.9+9396+17943.6</f>
        <v>80128.600000000006</v>
      </c>
      <c r="J143" s="282">
        <f>6813.6+35.2+544413.5+2817.7+45533.5+26147.7+57644.6+8306.2+6.1+6.9+1809.7+1488.2+70349.7+1726.9+25783.8</f>
        <v>792883.29999999981</v>
      </c>
      <c r="K143" s="283"/>
      <c r="L143" s="284"/>
      <c r="P143" s="205"/>
    </row>
    <row r="144" spans="1:18" hidden="1">
      <c r="A144" s="285"/>
      <c r="B144" s="286"/>
      <c r="C144" s="287">
        <f>C143-C141</f>
        <v>-25580.5</v>
      </c>
      <c r="D144" s="287">
        <f t="shared" ref="D144:J144" si="13">D143-D141</f>
        <v>-75668</v>
      </c>
      <c r="E144" s="287">
        <f t="shared" si="13"/>
        <v>-18021.099999999948</v>
      </c>
      <c r="F144" s="287">
        <f t="shared" si="13"/>
        <v>-119269.60000000033</v>
      </c>
      <c r="G144" s="287">
        <f t="shared" si="13"/>
        <v>-519253.09999999992</v>
      </c>
      <c r="H144" s="287">
        <f t="shared" si="13"/>
        <v>-453720.40000000008</v>
      </c>
      <c r="I144" s="287">
        <f t="shared" si="13"/>
        <v>-178605.19999999998</v>
      </c>
      <c r="J144" s="287">
        <f t="shared" si="13"/>
        <v>-1151578.7000000007</v>
      </c>
      <c r="K144" s="288"/>
      <c r="L144" s="285"/>
    </row>
    <row r="145" spans="1:18" ht="82.5" customHeight="1">
      <c r="A145" s="289" t="s">
        <v>151</v>
      </c>
      <c r="B145" s="289"/>
      <c r="C145" s="290"/>
      <c r="D145" s="290"/>
      <c r="E145" s="290"/>
      <c r="F145" s="290"/>
      <c r="G145" s="291"/>
      <c r="H145" s="291"/>
      <c r="I145" s="291"/>
      <c r="J145" s="290"/>
      <c r="K145" s="292"/>
      <c r="L145" s="293"/>
    </row>
    <row r="146" spans="1:18" ht="27.75">
      <c r="A146" s="294" t="s">
        <v>55</v>
      </c>
      <c r="B146" s="294"/>
      <c r="C146" s="295"/>
      <c r="D146" s="290"/>
      <c r="E146" s="290"/>
      <c r="F146" s="290"/>
      <c r="G146" s="291"/>
      <c r="H146" s="291"/>
      <c r="I146" s="291"/>
      <c r="J146" s="290"/>
      <c r="K146" s="292"/>
      <c r="L146" s="293"/>
    </row>
    <row r="147" spans="1:18" ht="27.75">
      <c r="A147" s="296" t="s">
        <v>152</v>
      </c>
      <c r="B147" s="296"/>
      <c r="C147" s="297"/>
      <c r="D147" s="298"/>
      <c r="E147" s="299"/>
      <c r="F147" s="300"/>
      <c r="G147" s="301"/>
      <c r="H147" s="301"/>
      <c r="I147" s="301"/>
      <c r="J147" s="300"/>
      <c r="L147" s="303" t="s">
        <v>56</v>
      </c>
    </row>
    <row r="148" spans="1:18" ht="19.5">
      <c r="B148" s="304"/>
      <c r="D148" s="257"/>
      <c r="E148" s="257"/>
    </row>
    <row r="149" spans="1:18" ht="48.75" customHeight="1">
      <c r="D149" s="257"/>
      <c r="E149" s="257"/>
      <c r="L149" s="215"/>
    </row>
    <row r="150" spans="1:18">
      <c r="A150" s="208" t="s">
        <v>57</v>
      </c>
      <c r="D150" s="257"/>
      <c r="E150" s="257"/>
      <c r="L150" s="305"/>
    </row>
    <row r="151" spans="1:18" hidden="1">
      <c r="A151" s="208" t="s">
        <v>70</v>
      </c>
      <c r="D151" s="257"/>
      <c r="E151" s="257"/>
      <c r="L151" s="305"/>
    </row>
    <row r="152" spans="1:18" hidden="1">
      <c r="A152" s="208" t="s">
        <v>71</v>
      </c>
      <c r="D152" s="257"/>
      <c r="E152" s="257"/>
      <c r="L152" s="305"/>
    </row>
    <row r="153" spans="1:18" ht="24.75" customHeight="1">
      <c r="A153" s="341" t="s">
        <v>110</v>
      </c>
      <c r="B153" s="341"/>
      <c r="D153" s="257"/>
      <c r="E153" s="257"/>
      <c r="L153" s="306"/>
      <c r="R153" s="307"/>
    </row>
    <row r="154" spans="1:18">
      <c r="D154" s="257"/>
      <c r="E154" s="257"/>
    </row>
    <row r="155" spans="1:18">
      <c r="D155" s="257"/>
      <c r="E155" s="257"/>
    </row>
    <row r="156" spans="1:18">
      <c r="D156" s="257"/>
      <c r="E156" s="257"/>
      <c r="L156" s="305"/>
    </row>
    <row r="157" spans="1:18">
      <c r="D157" s="257"/>
      <c r="E157" s="257"/>
      <c r="L157" s="305"/>
    </row>
    <row r="158" spans="1:18">
      <c r="D158" s="257"/>
      <c r="E158" s="257"/>
    </row>
    <row r="159" spans="1:18">
      <c r="D159" s="257"/>
      <c r="E159" s="257"/>
    </row>
    <row r="160" spans="1:18">
      <c r="D160" s="257"/>
      <c r="E160" s="257"/>
    </row>
    <row r="161" spans="4:5">
      <c r="D161" s="257"/>
      <c r="E161" s="257"/>
    </row>
    <row r="162" spans="4:5">
      <c r="D162" s="257"/>
      <c r="E162" s="257"/>
    </row>
    <row r="163" spans="4:5">
      <c r="D163" s="257"/>
    </row>
    <row r="164" spans="4:5">
      <c r="D164" s="257"/>
    </row>
  </sheetData>
  <sheetProtection formatCells="0" formatColumns="0" formatRows="0" insertColumns="0" insertRows="0" insertHyperlinks="0" deleteColumns="0" deleteRows="0" sort="0" autoFilter="0" pivotTables="0"/>
  <mergeCells count="29">
    <mergeCell ref="A1:L1"/>
    <mergeCell ref="A2:L2"/>
    <mergeCell ref="A4:A5"/>
    <mergeCell ref="B4:B5"/>
    <mergeCell ref="C4:F4"/>
    <mergeCell ref="G4:J4"/>
    <mergeCell ref="K4:K5"/>
    <mergeCell ref="L4:L5"/>
    <mergeCell ref="R97:R100"/>
    <mergeCell ref="A131:A132"/>
    <mergeCell ref="B131:B132"/>
    <mergeCell ref="P95:P96"/>
    <mergeCell ref="P15:P16"/>
    <mergeCell ref="P59:P60"/>
    <mergeCell ref="P64:P65"/>
    <mergeCell ref="P78:P80"/>
    <mergeCell ref="F90:F91"/>
    <mergeCell ref="B81:B88"/>
    <mergeCell ref="B90:B91"/>
    <mergeCell ref="C90:C91"/>
    <mergeCell ref="D90:D91"/>
    <mergeCell ref="E90:E91"/>
    <mergeCell ref="G90:G91"/>
    <mergeCell ref="H90:H91"/>
    <mergeCell ref="A141:B141"/>
    <mergeCell ref="A153:B153"/>
    <mergeCell ref="I90:I91"/>
    <mergeCell ref="J90:J91"/>
    <mergeCell ref="K90:K91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4" max="11" man="1"/>
    <brk id="27" max="11" man="1"/>
    <brk id="35" max="11" man="1"/>
    <brk id="41" max="11" man="1"/>
    <brk id="48" max="11" man="1"/>
    <brk id="54" max="11" man="1"/>
    <brk id="63" max="11" man="1"/>
    <brk id="72" max="11" man="1"/>
    <brk id="77" max="11" man="1"/>
    <brk id="85" max="11" man="1"/>
    <brk id="90" max="11" man="1"/>
    <brk id="96" max="11" man="1"/>
    <brk id="105" max="11" man="1"/>
    <brk id="112" max="11" man="1"/>
    <brk id="122" max="11" man="1"/>
    <brk id="1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Отчет (2)</vt:lpstr>
      <vt:lpstr>Отчет!Заголовки_для_печати</vt:lpstr>
      <vt:lpstr>'Отчет (2)'!Заголовки_для_печати</vt:lpstr>
      <vt:lpstr>Отчет!Область_печати</vt:lpstr>
      <vt:lpstr>'Отчет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2023-04-14T04:28:47Z</dcterms:modified>
</cp:coreProperties>
</file>