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832" tabRatio="632" activeTab="0"/>
  </bookViews>
  <sheets>
    <sheet name="форма 2п исправл" sheetId="1" r:id="rId1"/>
  </sheets>
  <definedNames>
    <definedName name="_xlnm.Print_Titles" localSheetId="0">'форма 2п исправл'!$5:$7</definedName>
  </definedNames>
  <calcPr fullCalcOnLoad="1"/>
</workbook>
</file>

<file path=xl/sharedStrings.xml><?xml version="1.0" encoding="utf-8"?>
<sst xmlns="http://schemas.openxmlformats.org/spreadsheetml/2006/main" count="781" uniqueCount="379">
  <si>
    <t>в том числе по направлениям: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</si>
  <si>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</si>
  <si>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</si>
  <si>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</si>
  <si>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</si>
  <si>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земельный налог</t>
  </si>
  <si>
    <t xml:space="preserve">Неналоговые доходы - всего 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</si>
  <si>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</si>
  <si>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</si>
  <si>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</si>
  <si>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</si>
  <si>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</si>
  <si>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</si>
  <si>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</si>
  <si>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</si>
  <si>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</si>
  <si>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</si>
  <si>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</si>
  <si>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</si>
  <si>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</si>
  <si>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</si>
  <si>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>тыс. тонн</t>
  </si>
  <si>
    <t>Скот и птица на убой (в живом весе)</t>
  </si>
  <si>
    <t>Молоко</t>
  </si>
  <si>
    <t>Яйца</t>
  </si>
  <si>
    <t>млн.шт.</t>
  </si>
  <si>
    <t>млн. куб. м</t>
  </si>
  <si>
    <t>Уголь</t>
  </si>
  <si>
    <t>млн.тонн</t>
  </si>
  <si>
    <t>Газ природный и попутный</t>
  </si>
  <si>
    <t>млрд.куб.м.</t>
  </si>
  <si>
    <t>Мясо и субпродукты пищевые домашней птицы</t>
  </si>
  <si>
    <t>тыс. дкл</t>
  </si>
  <si>
    <t>Водка</t>
  </si>
  <si>
    <t>млн. кв. м</t>
  </si>
  <si>
    <t xml:space="preserve">Обувь  </t>
  </si>
  <si>
    <t>млн.пар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</si>
  <si>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</si>
  <si>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</si>
  <si>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</si>
  <si>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</si>
  <si>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</si>
  <si>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тыс.тонн</t>
  </si>
  <si>
    <t>Полимеры этилена в первичных формах</t>
  </si>
  <si>
    <t>тонн</t>
  </si>
  <si>
    <t>Кирпич строительный (включая камни) из цемента, бетона или искусственного камня</t>
  </si>
  <si>
    <t>млн. условных кирпичей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</si>
  <si>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</si>
  <si>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</si>
  <si>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</si>
  <si>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</si>
  <si>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</si>
  <si>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</si>
  <si>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</si>
  <si>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</si>
  <si>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</si>
  <si>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</si>
  <si>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</si>
  <si>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</si>
  <si>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</si>
  <si>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</si>
  <si>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</si>
  <si>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</si>
  <si>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</si>
  <si>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</si>
  <si>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</si>
  <si>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</si>
  <si>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</si>
  <si>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</si>
  <si>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</si>
  <si>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</si>
  <si>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</si>
  <si>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</si>
  <si>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</si>
  <si>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</si>
  <si>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</si>
  <si>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</si>
  <si>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</si>
  <si>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</si>
  <si>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</si>
  <si>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</si>
  <si>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</si>
  <si>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</si>
  <si>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</si>
  <si>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</si>
  <si>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</si>
  <si>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Заемные средства других организаций</t>
  </si>
  <si>
    <t>Бюджетные средства</t>
  </si>
  <si>
    <t>Прочие</t>
  </si>
  <si>
    <t>млн.руб.</t>
  </si>
  <si>
    <t>образование</t>
  </si>
  <si>
    <t>социальная политика</t>
  </si>
  <si>
    <t xml:space="preserve"> 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</si>
  <si>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</si>
  <si>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</si>
  <si>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</si>
  <si>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</si>
  <si>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</si>
  <si>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</si>
  <si>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</si>
  <si>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</si>
  <si>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</si>
  <si>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</si>
  <si>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</si>
  <si>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</si>
  <si>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</si>
  <si>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</si>
  <si>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</si>
  <si>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</si>
  <si>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</si>
  <si>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</si>
  <si>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</si>
  <si>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</si>
  <si>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</si>
  <si>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</si>
  <si>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</si>
  <si>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</si>
  <si>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</si>
  <si>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</si>
  <si>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</si>
  <si>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</si>
  <si>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Число прибывших на территорию региона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</si>
  <si>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</si>
  <si>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</si>
  <si>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</si>
  <si>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</si>
  <si>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</si>
  <si>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</si>
  <si>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</si>
  <si>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</si>
  <si>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</si>
  <si>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</si>
  <si>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</si>
  <si>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</si>
  <si>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мест на 1000 детей в возрасте 1-6 лет</t>
  </si>
  <si>
    <t>Единица измерения</t>
  </si>
  <si>
    <t>отчет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</si>
  <si>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</si>
  <si>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</si>
  <si>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</si>
  <si>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</si>
  <si>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</si>
  <si>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</si>
  <si>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</si>
  <si>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</si>
  <si>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</si>
  <si>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</si>
  <si>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</si>
  <si>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</si>
  <si>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</si>
  <si>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</si>
  <si>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</si>
  <si>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</si>
  <si>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</si>
  <si>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</si>
  <si>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</si>
  <si>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</si>
  <si>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</si>
  <si>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</si>
  <si>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</si>
  <si>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</si>
  <si>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</si>
  <si>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</si>
  <si>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</si>
  <si>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</si>
  <si>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</si>
  <si>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</si>
  <si>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Индекс-дефлятор отрузки - 07 Добыча металлических руд</t>
  </si>
  <si>
    <t>Индекс производства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</si>
  <si>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</si>
  <si>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</si>
  <si>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</si>
  <si>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</si>
  <si>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</si>
  <si>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</si>
  <si>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</si>
  <si>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</si>
  <si>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</si>
  <si>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</si>
  <si>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</si>
  <si>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</si>
  <si>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</si>
  <si>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Индекс-дефлятор отрузки - 12 Производство табачных изделий</t>
  </si>
  <si>
    <t>Индекс производства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</si>
  <si>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</si>
  <si>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</si>
  <si>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</si>
  <si>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</si>
  <si>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</si>
  <si>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</si>
  <si>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</si>
  <si>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</si>
  <si>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</si>
  <si>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</si>
  <si>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</si>
  <si>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</si>
  <si>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</si>
  <si>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</si>
  <si>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</si>
  <si>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</si>
  <si>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</si>
  <si>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</si>
  <si>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</si>
  <si>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</si>
  <si>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</si>
  <si>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</si>
  <si>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</si>
  <si>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</si>
  <si>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</si>
  <si>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</si>
  <si>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</si>
  <si>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</si>
  <si>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</si>
  <si>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</si>
  <si>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</si>
  <si>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</si>
  <si>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</si>
  <si>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</si>
  <si>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</si>
  <si>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</si>
  <si>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</si>
  <si>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</si>
  <si>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</si>
  <si>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</si>
  <si>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</si>
  <si>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</si>
  <si>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</si>
  <si>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</si>
  <si>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</si>
  <si>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</si>
  <si>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</si>
  <si>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</si>
  <si>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</si>
  <si>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</si>
  <si>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</si>
  <si>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</si>
  <si>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</si>
  <si>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</si>
  <si>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</si>
  <si>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</si>
  <si>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</si>
  <si>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</si>
  <si>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</si>
  <si>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</si>
  <si>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</si>
  <si>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</si>
  <si>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</si>
  <si>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</si>
  <si>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</si>
  <si>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</si>
  <si>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</si>
  <si>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</si>
  <si>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</si>
  <si>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</si>
  <si>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целевой</t>
  </si>
  <si>
    <t>1 вариант</t>
  </si>
  <si>
    <t>2 вариант</t>
  </si>
  <si>
    <t>3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</si>
  <si>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</si>
  <si>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</si>
  <si>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</si>
  <si>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</si>
  <si>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</si>
  <si>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</si>
  <si>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</si>
  <si>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</si>
  <si>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</si>
  <si>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Картофель</t>
  </si>
  <si>
    <t>в том числе семян подсолнечника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</si>
  <si>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</si>
  <si>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</si>
  <si>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</si>
  <si>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Сахар белый свекловичный в твердом состоянии без вкусоароматических или красящих добавок</t>
  </si>
  <si>
    <t>Масло подсолнечное и его фракции нерафинированные</t>
  </si>
  <si>
    <t>Спирт этиловый неденатурированный с объемной долей спирта не менее 80 %</t>
  </si>
  <si>
    <t>Коньяки, коньячные напитки и спирты коньячные</t>
  </si>
  <si>
    <t>Культуры зерновые</t>
  </si>
  <si>
    <t>Семена и плоды масличных культур</t>
  </si>
  <si>
    <t>Продукция из рыбы свежая, охлажденная или мороженая</t>
  </si>
  <si>
    <t>Наливки и настойки сладкие крепостью менее 30 %</t>
  </si>
  <si>
    <t>Вина из свежего винограда, кроме вин игристых и газированных</t>
  </si>
  <si>
    <t>Напитки сброженные прочие</t>
  </si>
  <si>
    <t>Ткани хлопчатобумажные</t>
  </si>
  <si>
    <t>Предметы одежды трикотажные и вязаные</t>
  </si>
  <si>
    <t>Тракторы для сельского хозяйства прочие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</si>
  <si>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</si>
  <si>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Изделия ювелирные и подобные</t>
  </si>
  <si>
    <t>Пиво, кроме отходов пивоварения (включая напитки, изготовляемые на основе пива (пиваные напитки)</t>
  </si>
  <si>
    <t>Нефть сырая, включая газовый конденсат</t>
  </si>
  <si>
    <t xml:space="preserve">Удобрения минеральные или химические 
 (в пересчете на 100% питательных веществ)
</t>
  </si>
  <si>
    <t xml:space="preserve">Портландцемент, цемент глиноземистый, цемент шлаковый 
 и аналогичные гидравлические цементы
</t>
  </si>
  <si>
    <t>Прокат готовый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</si>
  <si>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</si>
  <si>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Сахарная свекла</t>
  </si>
  <si>
    <t>Овощи</t>
  </si>
  <si>
    <t>2.1. Промышленное производство (BCDE)</t>
  </si>
  <si>
    <t>2.2. Сельское хозяйство</t>
  </si>
  <si>
    <t>4. Малое и среднее предпринимательство, включая микропредприятия</t>
  </si>
  <si>
    <t>5. Инвестиции</t>
  </si>
  <si>
    <t>6. Бюджет муниципального образования Республики Хакасия ( без учета территориальных внебюджетных фондов)</t>
  </si>
  <si>
    <t>Доходы местного бюджета  - всего</t>
  </si>
  <si>
    <t>Налоговые доходы местного бюджета  - всего</t>
  </si>
  <si>
    <t xml:space="preserve">субсидии </t>
  </si>
  <si>
    <t xml:space="preserve">субвенции </t>
  </si>
  <si>
    <t xml:space="preserve">дотации </t>
  </si>
  <si>
    <t>Расходы местного бюджета  - всего</t>
  </si>
  <si>
    <t>обслуживание  муниципального долга</t>
  </si>
  <si>
    <t xml:space="preserve">      Дефицит(-),профицит(+) местного бюджета </t>
  </si>
  <si>
    <t>Муниципальный долг</t>
  </si>
  <si>
    <t xml:space="preserve">Основные показатели, представляемые для разработки прогноза социально-экономического развития  Республики Хакасия </t>
  </si>
  <si>
    <t xml:space="preserve">2.3. Производство важнейших видов продукции в натуральном выражении </t>
  </si>
  <si>
    <t>7. Труд и занятость</t>
  </si>
  <si>
    <t>8. Развитие социальной сферы</t>
  </si>
  <si>
    <t>Привлеченные средства, из них:</t>
  </si>
  <si>
    <t xml:space="preserve">          кредиты банков</t>
  </si>
  <si>
    <t xml:space="preserve">          в том числе кредиты иностранных банков</t>
  </si>
  <si>
    <t xml:space="preserve">    федеральный бюджет</t>
  </si>
  <si>
    <t xml:space="preserve">    бюджеты субъектов Российской Федерации</t>
  </si>
  <si>
    <t xml:space="preserve">    из местных бюджетов</t>
  </si>
  <si>
    <t>2.4. Строительство</t>
  </si>
  <si>
    <t>Темп роста фонда заработной платы работников организаций</t>
  </si>
  <si>
    <t>рублей</t>
  </si>
  <si>
    <t>Индекс-дефлятор</t>
  </si>
  <si>
    <t>-</t>
  </si>
  <si>
    <t>госпошлина</t>
  </si>
  <si>
    <t>средства массовой информации</t>
  </si>
  <si>
    <t>национальная оборона</t>
  </si>
  <si>
    <t>Оценка</t>
  </si>
  <si>
    <t>Численность населения (на 1 января года)</t>
  </si>
  <si>
    <t>Численность населения трудоспособного возраста  (на 1 января года)</t>
  </si>
  <si>
    <t>Численность населения старше трудоспособного возраста  (на 1 января года)</t>
  </si>
  <si>
    <t>Объем отгруженных товаров собственного производства, выполненных работ и услуг собственными силами</t>
  </si>
  <si>
    <t>Индекс физического объема оборота розничной торговли</t>
  </si>
  <si>
    <t>Индекс физического объема платных услуг населению</t>
  </si>
  <si>
    <t>Численность рабочей силы</t>
  </si>
  <si>
    <t>Численность трудовых ресурсов - всего, в том числе</t>
  </si>
  <si>
    <t>Численность занятых в экономике – всего, в том числе по разделам ОКВЭД:</t>
  </si>
  <si>
    <t>Численность населения в трудоспособном возрасте, не занятого в экономике – всего, в том числе:</t>
  </si>
  <si>
    <t xml:space="preserve">        трудоспособное население в трудоспособном возрасте</t>
  </si>
  <si>
    <t xml:space="preserve">        иностранные трудовые мигранты</t>
  </si>
  <si>
    <t xml:space="preserve">        численность лиц старше трудоспособного возраста и подростков, занятых в экономике, в том числе:</t>
  </si>
  <si>
    <t xml:space="preserve">       сельское, лесное хозяйство, охота, рыболовство и рыбоводство</t>
  </si>
  <si>
    <t xml:space="preserve">       добыча полезных ископаемых</t>
  </si>
  <si>
    <t xml:space="preserve">      обрабатывающие производства</t>
  </si>
  <si>
    <t xml:space="preserve">      обеспечение электрической энергией, газом и паром; кондиционирование воздуха</t>
  </si>
  <si>
    <t xml:space="preserve">       водоснабжение; водоотведение, организация сбора и утилизации отходов, деятельность по ликвидации загрязнений</t>
  </si>
  <si>
    <t xml:space="preserve">      строительство</t>
  </si>
  <si>
    <t xml:space="preserve">      торговля оптовая и розничная; ремонт автотранспортных средств и мотоциклов</t>
  </si>
  <si>
    <t xml:space="preserve">      транспортировка и хранение</t>
  </si>
  <si>
    <t xml:space="preserve">      деятельность гостиниц и предприятий общественного питания</t>
  </si>
  <si>
    <t xml:space="preserve">      деятельность в области информации и связи</t>
  </si>
  <si>
    <t xml:space="preserve">      деятельность финансовая и страховая</t>
  </si>
  <si>
    <t xml:space="preserve">      деятельность по операциям с недвижимым имуществом</t>
  </si>
  <si>
    <t xml:space="preserve">       деятельность профессиональная, научная и техническая</t>
  </si>
  <si>
    <t xml:space="preserve">      деятельность административная и сопутствующие дополнительные услуги</t>
  </si>
  <si>
    <t xml:space="preserve">      государственное управление и обеспечение военной безопасности; социальное обеспечение</t>
  </si>
  <si>
    <t xml:space="preserve">     образование</t>
  </si>
  <si>
    <t xml:space="preserve">      деятельность в области здравоохранения и социальных услуг</t>
  </si>
  <si>
    <t xml:space="preserve">       деятельность в области культуры, спорта, организации досуга и развлечений</t>
  </si>
  <si>
    <t xml:space="preserve">       прочие виды экономической деятельности</t>
  </si>
  <si>
    <t xml:space="preserve">       численность учащихся трудоспособного возраста, обучающихся с отрывом от производства</t>
  </si>
  <si>
    <t xml:space="preserve">      численность безработных, зарегистрированных в органах службы занятости</t>
  </si>
  <si>
    <t xml:space="preserve">       численность прочих категорий населения в трудоспособном возрасте, не занятого в экономике</t>
  </si>
  <si>
    <t>Номинальная начисленная среднемесяная заработная плата работников организаций в целом по муниципальному образованию</t>
  </si>
  <si>
    <t>Темп роста номинальной начисленной среднемесяной заработной платы в целом  по муниципальному образованию</t>
  </si>
  <si>
    <t>Реальная заработная плата работников организаций</t>
  </si>
  <si>
    <t>% г/г</t>
  </si>
  <si>
    <t>Уровень безработицы (по методологии МОТ)</t>
  </si>
  <si>
    <t>% к рабочей силе</t>
  </si>
  <si>
    <t>человек</t>
  </si>
  <si>
    <t xml:space="preserve">           пенсионеры старше трудоспособного возраста</t>
  </si>
  <si>
    <t xml:space="preserve">           подростки моложе трудоспособного возраста</t>
  </si>
  <si>
    <t>консерва тивный</t>
  </si>
  <si>
    <t>Прогноз</t>
  </si>
  <si>
    <t>Показатель</t>
  </si>
  <si>
    <t xml:space="preserve">на период до 2024 года </t>
  </si>
  <si>
    <t>Отчет*</t>
  </si>
  <si>
    <t>Численность населения (в среднегодовом исчислении)</t>
  </si>
  <si>
    <t>по Усть-Абаканскому району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</si>
</sst>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_₽"/>
    <numFmt numFmtId="177" formatCode="0.0"/>
    <numFmt numFmtId="178" formatCode="#,##0.0"/>
    <numFmt numFmtId="179" formatCode="0.000"/>
    <numFmt numFmtId="180" formatCode="#,##0.000"/>
    <numFmt numFmtId="181" formatCode="0.000000"/>
    <numFmt numFmtId="182" formatCode="0.00000"/>
    <numFmt numFmtId="183" formatCode="0.0000"/>
    <numFmt numFmtId="184" formatCode="0.0000000"/>
    <numFmt numFmtId="185" formatCode="0.00000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top" wrapText="1" shrinkToFi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179" fontId="5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/>
    </xf>
    <xf numFmtId="177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177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8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1"/>
  <sheetViews>
    <sheetView tabSelected="1" zoomScale="80" zoomScaleNormal="80" zoomScalePageLayoutView="0" workbookViewId="0" topLeftCell="A1">
      <selection activeCell="P3" sqref="P3"/>
    </sheetView>
  </sheetViews>
  <sheetFormatPr defaultColWidth="9.00390625" defaultRowHeight="12.75"/>
  <cols>
    <col min="1" max="1" width="62.125" style="9" customWidth="1"/>
    <col min="2" max="2" width="35.375" style="9" customWidth="1"/>
    <col min="3" max="3" width="0.37109375" style="9" customWidth="1"/>
    <col min="4" max="4" width="12.625" style="9" customWidth="1"/>
    <col min="5" max="5" width="13.00390625" style="9" customWidth="1"/>
    <col min="6" max="6" width="14.625" style="9" customWidth="1"/>
    <col min="7" max="7" width="15.00390625" style="9" customWidth="1"/>
    <col min="8" max="8" width="13.625" style="9" customWidth="1"/>
    <col min="9" max="9" width="0.37109375" style="9" hidden="1" customWidth="1"/>
    <col min="10" max="11" width="13.625" style="9" customWidth="1"/>
    <col min="12" max="12" width="13.625" style="9" hidden="1" customWidth="1"/>
    <col min="13" max="14" width="13.625" style="9" customWidth="1"/>
    <col min="15" max="16384" width="8.875" style="9" customWidth="1"/>
  </cols>
  <sheetData>
    <row r="1" spans="1:14" ht="33" customHeight="1">
      <c r="A1" s="114" t="s">
        <v>309</v>
      </c>
      <c r="B1" s="107"/>
      <c r="C1" s="107"/>
      <c r="D1" s="107"/>
      <c r="E1" s="107"/>
      <c r="F1" s="107"/>
      <c r="G1" s="108"/>
      <c r="H1" s="108"/>
      <c r="I1" s="108"/>
      <c r="J1" s="108"/>
      <c r="K1" s="108"/>
      <c r="L1" s="108"/>
      <c r="M1" s="108"/>
      <c r="N1" s="108"/>
    </row>
    <row r="2" spans="1:14" ht="25.5" customHeight="1">
      <c r="A2" s="114" t="s">
        <v>375</v>
      </c>
      <c r="B2" s="107"/>
      <c r="C2" s="107"/>
      <c r="D2" s="107"/>
      <c r="E2" s="107"/>
      <c r="F2" s="107"/>
      <c r="G2" s="108"/>
      <c r="H2" s="108"/>
      <c r="I2" s="108"/>
      <c r="J2" s="108"/>
      <c r="K2" s="108"/>
      <c r="L2" s="108"/>
      <c r="M2" s="108"/>
      <c r="N2" s="108"/>
    </row>
    <row r="3" spans="1:14" ht="21" customHeight="1">
      <c r="A3" s="106" t="s">
        <v>378</v>
      </c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</row>
    <row r="4" ht="12.75">
      <c r="A4" s="9" t="s">
        <v>92</v>
      </c>
    </row>
    <row r="5" spans="1:14" ht="87">
      <c r="A5" s="109" t="s">
        <v>374</v>
      </c>
      <c r="B5" s="109" t="s">
        <v>135</v>
      </c>
      <c r="C5" s="1" t="s">
        <v>136</v>
      </c>
      <c r="D5" s="45" t="s">
        <v>376</v>
      </c>
      <c r="E5" s="1" t="s">
        <v>376</v>
      </c>
      <c r="F5" s="2" t="s">
        <v>327</v>
      </c>
      <c r="G5" s="115" t="s">
        <v>373</v>
      </c>
      <c r="H5" s="119"/>
      <c r="I5" s="119"/>
      <c r="J5" s="119"/>
      <c r="K5" s="119"/>
      <c r="L5" s="119"/>
      <c r="M5" s="119"/>
      <c r="N5" s="120"/>
    </row>
    <row r="6" spans="1:14" ht="22.5" customHeight="1">
      <c r="A6" s="110"/>
      <c r="B6" s="110"/>
      <c r="C6" s="109">
        <v>2016</v>
      </c>
      <c r="D6" s="109">
        <v>2019</v>
      </c>
      <c r="E6" s="109">
        <v>2020</v>
      </c>
      <c r="F6" s="109">
        <v>2021</v>
      </c>
      <c r="G6" s="115">
        <v>2022</v>
      </c>
      <c r="H6" s="116"/>
      <c r="I6" s="117"/>
      <c r="J6" s="115">
        <v>2023</v>
      </c>
      <c r="K6" s="116"/>
      <c r="L6" s="117"/>
      <c r="M6" s="124">
        <v>2024</v>
      </c>
      <c r="N6" s="117"/>
    </row>
    <row r="7" spans="1:14" ht="42.75" customHeight="1">
      <c r="A7" s="110"/>
      <c r="B7" s="110"/>
      <c r="C7" s="110"/>
      <c r="D7" s="110"/>
      <c r="E7" s="110"/>
      <c r="F7" s="110"/>
      <c r="G7" s="1" t="s">
        <v>372</v>
      </c>
      <c r="H7" s="1" t="s">
        <v>253</v>
      </c>
      <c r="I7" s="1" t="s">
        <v>254</v>
      </c>
      <c r="J7" s="1" t="s">
        <v>372</v>
      </c>
      <c r="K7" s="1" t="s">
        <v>253</v>
      </c>
      <c r="L7" s="1" t="s">
        <v>254</v>
      </c>
      <c r="M7" s="1" t="s">
        <v>372</v>
      </c>
      <c r="N7" s="1" t="s">
        <v>253</v>
      </c>
    </row>
    <row r="8" spans="1:14" ht="138.75" hidden="1">
      <c r="A8" s="111"/>
      <c r="B8" s="111"/>
      <c r="C8" s="111"/>
      <c r="D8" s="118"/>
      <c r="E8" s="111"/>
      <c r="F8" s="111"/>
      <c r="G8" s="1" t="s">
        <v>255</v>
      </c>
      <c r="H8" s="1" t="s">
        <v>256</v>
      </c>
      <c r="I8" s="1" t="s">
        <v>257</v>
      </c>
      <c r="J8" s="1" t="s">
        <v>255</v>
      </c>
      <c r="K8" s="1" t="s">
        <v>256</v>
      </c>
      <c r="L8" s="1" t="s">
        <v>257</v>
      </c>
      <c r="M8" s="1" t="s">
        <v>255</v>
      </c>
      <c r="N8" s="1" t="s">
        <v>256</v>
      </c>
    </row>
    <row r="9" spans="1:14" ht="18">
      <c r="A9" s="3" t="s">
        <v>137</v>
      </c>
      <c r="B9" s="4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36" customHeight="1">
      <c r="A10" s="16" t="s">
        <v>377</v>
      </c>
      <c r="B10" s="11" t="s">
        <v>138</v>
      </c>
      <c r="C10" s="20">
        <v>11.4</v>
      </c>
      <c r="D10" s="49">
        <v>41.528</v>
      </c>
      <c r="E10" s="49">
        <v>41.352</v>
      </c>
      <c r="F10" s="5">
        <v>41.3</v>
      </c>
      <c r="G10" s="5">
        <v>41.2</v>
      </c>
      <c r="H10" s="5">
        <v>41.2</v>
      </c>
      <c r="I10" s="5"/>
      <c r="J10" s="5">
        <v>41.1</v>
      </c>
      <c r="K10" s="5">
        <v>41.1</v>
      </c>
      <c r="L10" s="5"/>
      <c r="M10" s="21">
        <v>41.1</v>
      </c>
      <c r="N10" s="21">
        <v>41.1</v>
      </c>
    </row>
    <row r="11" spans="1:14" ht="18">
      <c r="A11" s="16" t="s">
        <v>328</v>
      </c>
      <c r="B11" s="11" t="s">
        <v>138</v>
      </c>
      <c r="C11" s="20"/>
      <c r="D11" s="49">
        <v>41.681</v>
      </c>
      <c r="E11" s="49">
        <v>41.375</v>
      </c>
      <c r="F11" s="56">
        <v>41.329</v>
      </c>
      <c r="G11" s="57">
        <v>41.229</v>
      </c>
      <c r="H11" s="57">
        <v>41.321</v>
      </c>
      <c r="I11" s="53"/>
      <c r="J11" s="57">
        <v>41.117</v>
      </c>
      <c r="K11" s="57">
        <v>41.162</v>
      </c>
      <c r="L11" s="5"/>
      <c r="M11" s="49">
        <v>41.036</v>
      </c>
      <c r="N11" s="49">
        <v>41.122</v>
      </c>
    </row>
    <row r="12" spans="1:14" ht="36">
      <c r="A12" s="16" t="s">
        <v>329</v>
      </c>
      <c r="B12" s="11"/>
      <c r="C12" s="20"/>
      <c r="D12" s="21">
        <v>22.067</v>
      </c>
      <c r="E12" s="21">
        <v>22.117</v>
      </c>
      <c r="F12" s="21">
        <v>22.206</v>
      </c>
      <c r="G12" s="53">
        <v>22.1</v>
      </c>
      <c r="H12" s="53">
        <v>22.13</v>
      </c>
      <c r="I12" s="53"/>
      <c r="J12" s="53">
        <v>22.1</v>
      </c>
      <c r="K12" s="53">
        <v>22.151</v>
      </c>
      <c r="L12" s="5"/>
      <c r="M12" s="21">
        <v>22.1</v>
      </c>
      <c r="N12" s="21">
        <v>22.162</v>
      </c>
    </row>
    <row r="13" spans="1:50" ht="42.75" customHeight="1">
      <c r="A13" s="16" t="s">
        <v>330</v>
      </c>
      <c r="B13" s="11" t="s">
        <v>138</v>
      </c>
      <c r="C13" s="20">
        <v>11.4</v>
      </c>
      <c r="D13" s="21">
        <v>10.151</v>
      </c>
      <c r="E13" s="21">
        <v>10.079</v>
      </c>
      <c r="F13" s="21">
        <v>9.953</v>
      </c>
      <c r="G13" s="21">
        <v>9.95</v>
      </c>
      <c r="H13" s="21">
        <v>9.98</v>
      </c>
      <c r="I13" s="21"/>
      <c r="J13" s="21">
        <v>9.95</v>
      </c>
      <c r="K13" s="21">
        <v>9.98</v>
      </c>
      <c r="L13" s="21"/>
      <c r="M13" s="21">
        <v>9.95</v>
      </c>
      <c r="N13" s="21">
        <v>9.98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ht="20.25" customHeight="1">
      <c r="A14" s="16" t="s">
        <v>140</v>
      </c>
      <c r="B14" s="11" t="s">
        <v>141</v>
      </c>
      <c r="C14" s="20"/>
      <c r="D14" s="50">
        <v>71.1</v>
      </c>
      <c r="E14" s="50">
        <v>68</v>
      </c>
      <c r="F14" s="53">
        <v>68</v>
      </c>
      <c r="G14" s="53">
        <v>68</v>
      </c>
      <c r="H14" s="53">
        <v>68</v>
      </c>
      <c r="I14" s="53">
        <v>68</v>
      </c>
      <c r="J14" s="53">
        <v>68</v>
      </c>
      <c r="K14" s="53">
        <v>68</v>
      </c>
      <c r="L14" s="53">
        <v>68</v>
      </c>
      <c r="M14" s="53">
        <v>68</v>
      </c>
      <c r="N14" s="53">
        <v>68</v>
      </c>
      <c r="P14" s="77"/>
      <c r="Q14" s="77"/>
      <c r="R14" s="78"/>
      <c r="S14" s="78"/>
      <c r="T14" s="78"/>
      <c r="U14" s="78"/>
      <c r="V14" s="78"/>
      <c r="W14" s="78"/>
      <c r="X14" s="78"/>
      <c r="Y14" s="77"/>
      <c r="Z14" s="77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14" ht="36">
      <c r="A15" s="16" t="s">
        <v>142</v>
      </c>
      <c r="B15" s="11" t="s">
        <v>143</v>
      </c>
      <c r="C15" s="20">
        <v>13.6</v>
      </c>
      <c r="D15" s="21">
        <v>10.2</v>
      </c>
      <c r="E15" s="21">
        <v>9.2</v>
      </c>
      <c r="F15" s="21">
        <v>10.4</v>
      </c>
      <c r="G15" s="21">
        <v>9.7</v>
      </c>
      <c r="H15" s="21">
        <v>10</v>
      </c>
      <c r="I15" s="21"/>
      <c r="J15" s="21">
        <v>10.1</v>
      </c>
      <c r="K15" s="21">
        <v>10.1</v>
      </c>
      <c r="L15" s="21"/>
      <c r="M15" s="21">
        <v>9.8</v>
      </c>
      <c r="N15" s="21">
        <v>10.2</v>
      </c>
    </row>
    <row r="16" spans="1:14" ht="36">
      <c r="A16" s="16" t="s">
        <v>144</v>
      </c>
      <c r="B16" s="11" t="s">
        <v>145</v>
      </c>
      <c r="C16" s="20">
        <v>14.3</v>
      </c>
      <c r="D16" s="21">
        <v>12.6</v>
      </c>
      <c r="E16" s="21">
        <v>13.7</v>
      </c>
      <c r="F16" s="21">
        <v>13</v>
      </c>
      <c r="G16" s="21">
        <v>13.2</v>
      </c>
      <c r="H16" s="21">
        <v>13.2</v>
      </c>
      <c r="I16" s="21"/>
      <c r="J16" s="21">
        <v>12.9</v>
      </c>
      <c r="K16" s="21">
        <v>12.9</v>
      </c>
      <c r="L16" s="21"/>
      <c r="M16" s="21">
        <v>13.1</v>
      </c>
      <c r="N16" s="21">
        <v>13</v>
      </c>
    </row>
    <row r="17" spans="1:14" ht="18">
      <c r="A17" s="16" t="s">
        <v>146</v>
      </c>
      <c r="B17" s="11" t="s">
        <v>147</v>
      </c>
      <c r="C17" s="20">
        <v>-0.7</v>
      </c>
      <c r="D17" s="21">
        <v>-2.4</v>
      </c>
      <c r="E17" s="21">
        <v>-4.5</v>
      </c>
      <c r="F17" s="21">
        <v>-2.6</v>
      </c>
      <c r="G17" s="21">
        <v>-3.5</v>
      </c>
      <c r="H17" s="21">
        <v>-3.2</v>
      </c>
      <c r="I17" s="21"/>
      <c r="J17" s="21">
        <v>-2.7</v>
      </c>
      <c r="K17" s="21">
        <v>-2.7</v>
      </c>
      <c r="L17" s="21"/>
      <c r="M17" s="21">
        <v>-3.3</v>
      </c>
      <c r="N17" s="21">
        <v>-2.8</v>
      </c>
    </row>
    <row r="18" spans="1:14" ht="18">
      <c r="A18" s="16" t="s">
        <v>121</v>
      </c>
      <c r="B18" s="11" t="s">
        <v>77</v>
      </c>
      <c r="C18" s="20">
        <v>0.38</v>
      </c>
      <c r="D18" s="21">
        <v>1.72</v>
      </c>
      <c r="E18" s="21">
        <v>1.949</v>
      </c>
      <c r="F18" s="5">
        <v>1.943</v>
      </c>
      <c r="G18" s="5">
        <v>1.86</v>
      </c>
      <c r="H18" s="5">
        <v>1.871</v>
      </c>
      <c r="I18" s="5"/>
      <c r="J18" s="5">
        <v>1.941</v>
      </c>
      <c r="K18" s="5">
        <v>1.941</v>
      </c>
      <c r="L18" s="5"/>
      <c r="M18" s="21">
        <v>1.904</v>
      </c>
      <c r="N18" s="21">
        <v>1.918</v>
      </c>
    </row>
    <row r="19" spans="1:14" ht="18">
      <c r="A19" s="16" t="s">
        <v>120</v>
      </c>
      <c r="B19" s="11" t="s">
        <v>77</v>
      </c>
      <c r="C19" s="20">
        <v>0.57</v>
      </c>
      <c r="D19" s="21">
        <v>1.926</v>
      </c>
      <c r="E19" s="21">
        <v>1.807</v>
      </c>
      <c r="F19" s="5">
        <v>1.962</v>
      </c>
      <c r="G19" s="5">
        <v>1.898</v>
      </c>
      <c r="H19" s="5">
        <v>1.898</v>
      </c>
      <c r="I19" s="5"/>
      <c r="J19" s="5">
        <v>1.869</v>
      </c>
      <c r="K19" s="5">
        <v>1.869</v>
      </c>
      <c r="L19" s="5"/>
      <c r="M19" s="21">
        <v>1.89</v>
      </c>
      <c r="N19" s="21">
        <v>1.89</v>
      </c>
    </row>
    <row r="20" spans="1:14" ht="18">
      <c r="A20" s="16" t="s">
        <v>148</v>
      </c>
      <c r="B20" s="11" t="s">
        <v>149</v>
      </c>
      <c r="C20" s="20">
        <v>-243</v>
      </c>
      <c r="D20" s="21">
        <v>-49.6</v>
      </c>
      <c r="E20" s="21">
        <v>34.097</v>
      </c>
      <c r="F20" s="21">
        <v>-4.44</v>
      </c>
      <c r="G20" s="21">
        <v>-9.35</v>
      </c>
      <c r="H20" s="21">
        <v>-6.65</v>
      </c>
      <c r="I20" s="21"/>
      <c r="J20" s="21">
        <v>17.51</v>
      </c>
      <c r="K20" s="21">
        <v>17.5</v>
      </c>
      <c r="L20" s="21"/>
      <c r="M20" s="21">
        <v>3.3</v>
      </c>
      <c r="N20" s="21">
        <v>6.91</v>
      </c>
    </row>
    <row r="21" spans="1:14" ht="18">
      <c r="A21" s="10" t="s">
        <v>150</v>
      </c>
      <c r="B21" s="11"/>
      <c r="C21" s="20"/>
      <c r="D21" s="21"/>
      <c r="E21" s="21"/>
      <c r="F21" s="5"/>
      <c r="G21" s="5"/>
      <c r="H21" s="5"/>
      <c r="I21" s="5"/>
      <c r="J21" s="5"/>
      <c r="K21" s="5"/>
      <c r="L21" s="5"/>
      <c r="M21" s="21"/>
      <c r="N21" s="21"/>
    </row>
    <row r="22" spans="1:14" ht="18">
      <c r="A22" s="10" t="s">
        <v>295</v>
      </c>
      <c r="B22" s="11"/>
      <c r="C22" s="20"/>
      <c r="D22" s="21"/>
      <c r="E22" s="21"/>
      <c r="F22" s="5"/>
      <c r="G22" s="5"/>
      <c r="H22" s="5"/>
      <c r="I22" s="5"/>
      <c r="J22" s="5"/>
      <c r="K22" s="5"/>
      <c r="L22" s="5"/>
      <c r="M22" s="21"/>
      <c r="N22" s="21"/>
    </row>
    <row r="23" spans="1:14" ht="63.75" customHeight="1">
      <c r="A23" s="10" t="s">
        <v>331</v>
      </c>
      <c r="B23" s="11" t="s">
        <v>151</v>
      </c>
      <c r="C23" s="20">
        <v>521.01</v>
      </c>
      <c r="D23" s="85">
        <f>D26+D45+D122+D126</f>
        <v>2262.5</v>
      </c>
      <c r="E23" s="85">
        <f aca="true" t="shared" si="0" ref="E23:N23">E26+E45+E122+E126</f>
        <v>2848.6</v>
      </c>
      <c r="F23" s="86">
        <f t="shared" si="0"/>
        <v>3171.5</v>
      </c>
      <c r="G23" s="85">
        <f t="shared" si="0"/>
        <v>3223.2999999999997</v>
      </c>
      <c r="H23" s="87">
        <f t="shared" si="0"/>
        <v>3420.8999999999996</v>
      </c>
      <c r="I23" s="86">
        <f t="shared" si="0"/>
        <v>0</v>
      </c>
      <c r="J23" s="86">
        <f t="shared" si="0"/>
        <v>3295.6</v>
      </c>
      <c r="K23" s="87">
        <f t="shared" si="0"/>
        <v>3748.2999999999997</v>
      </c>
      <c r="L23" s="86">
        <f t="shared" si="0"/>
        <v>0</v>
      </c>
      <c r="M23" s="86">
        <f t="shared" si="0"/>
        <v>3375.2</v>
      </c>
      <c r="N23" s="86">
        <f t="shared" si="0"/>
        <v>4201.799999999999</v>
      </c>
    </row>
    <row r="24" spans="1:14" ht="36">
      <c r="A24" s="16" t="s">
        <v>152</v>
      </c>
      <c r="B24" s="11" t="s">
        <v>62</v>
      </c>
      <c r="C24" s="20">
        <v>114.33</v>
      </c>
      <c r="D24" s="39">
        <f>D26/D23*D28+D45/D23*D47+D122/D23*D124+D126/D23*D128</f>
        <v>92.87205745856355</v>
      </c>
      <c r="E24" s="39">
        <f aca="true" t="shared" si="1" ref="E24:N24">E26/E23*E28+E45/E23*E47+E122/E23*E124+E126/E23*E128</f>
        <v>122.18671277118585</v>
      </c>
      <c r="F24" s="39">
        <f t="shared" si="1"/>
        <v>106.68652372694308</v>
      </c>
      <c r="G24" s="39">
        <f t="shared" si="1"/>
        <v>97.98899574969752</v>
      </c>
      <c r="H24" s="39">
        <f>H26/H23*H28+H45/H23*H47+H122/H23*H124+H126/H23*H128</f>
        <v>103.33876757578416</v>
      </c>
      <c r="I24" s="39" t="e">
        <f t="shared" si="1"/>
        <v>#DIV/0!</v>
      </c>
      <c r="J24" s="39">
        <f t="shared" si="1"/>
        <v>98.52249059351864</v>
      </c>
      <c r="K24" s="39">
        <f t="shared" si="1"/>
        <v>105.99203905770618</v>
      </c>
      <c r="L24" s="39" t="e">
        <f t="shared" si="1"/>
        <v>#DIV/0!</v>
      </c>
      <c r="M24" s="39">
        <f t="shared" si="1"/>
        <v>98.42512443707041</v>
      </c>
      <c r="N24" s="39">
        <f t="shared" si="1"/>
        <v>108.49829358846209</v>
      </c>
    </row>
    <row r="25" spans="1:14" ht="18">
      <c r="A25" s="10" t="s">
        <v>153</v>
      </c>
      <c r="B25" s="11"/>
      <c r="C25" s="20"/>
      <c r="D25" s="5"/>
      <c r="E25" s="5"/>
      <c r="F25" s="5"/>
      <c r="G25" s="5"/>
      <c r="H25" s="5"/>
      <c r="I25" s="5"/>
      <c r="J25" s="5"/>
      <c r="K25" s="5"/>
      <c r="L25" s="5"/>
      <c r="M25" s="21"/>
      <c r="N25" s="21"/>
    </row>
    <row r="26" spans="1:14" ht="69">
      <c r="A26" s="80" t="s">
        <v>160</v>
      </c>
      <c r="B26" s="88" t="s">
        <v>151</v>
      </c>
      <c r="C26" s="20">
        <v>422</v>
      </c>
      <c r="D26" s="86">
        <f>D35+D38</f>
        <v>681.5</v>
      </c>
      <c r="E26" s="86">
        <f>E35+E38</f>
        <v>1127</v>
      </c>
      <c r="F26" s="86">
        <f>F35+F38</f>
        <v>984.7</v>
      </c>
      <c r="G26" s="86">
        <f>G35+G38</f>
        <v>964.3</v>
      </c>
      <c r="H26" s="86">
        <f>H35+H38</f>
        <v>1004.5</v>
      </c>
      <c r="I26" s="85"/>
      <c r="J26" s="86">
        <f>J35+J38</f>
        <v>971.5</v>
      </c>
      <c r="K26" s="86">
        <f>K35+K38</f>
        <v>1013.2</v>
      </c>
      <c r="L26" s="85"/>
      <c r="M26" s="86">
        <f>M35+M38</f>
        <v>975.4000000000001</v>
      </c>
      <c r="N26" s="86">
        <f>N35+N38</f>
        <v>1020.4</v>
      </c>
    </row>
    <row r="27" spans="1:14" ht="40.5" customHeight="1">
      <c r="A27" s="79" t="s">
        <v>161</v>
      </c>
      <c r="B27" s="11" t="s">
        <v>139</v>
      </c>
      <c r="C27" s="20">
        <v>102.1</v>
      </c>
      <c r="D27" s="50">
        <v>105.9</v>
      </c>
      <c r="E27" s="21">
        <v>95</v>
      </c>
      <c r="F27" s="5">
        <v>107.9</v>
      </c>
      <c r="G27" s="5">
        <v>104.2</v>
      </c>
      <c r="H27" s="5">
        <v>104</v>
      </c>
      <c r="I27" s="5"/>
      <c r="J27" s="5">
        <v>104.5</v>
      </c>
      <c r="K27" s="5">
        <v>104.4</v>
      </c>
      <c r="L27" s="5"/>
      <c r="M27" s="21">
        <v>104.7</v>
      </c>
      <c r="N27" s="21">
        <v>104.6</v>
      </c>
    </row>
    <row r="28" spans="1:14" ht="36">
      <c r="A28" s="79" t="s">
        <v>162</v>
      </c>
      <c r="B28" s="11" t="s">
        <v>62</v>
      </c>
      <c r="C28" s="20">
        <v>117.89</v>
      </c>
      <c r="D28" s="5">
        <f>D35/D26*D37+D38/D26*D39</f>
        <v>102.58716067498166</v>
      </c>
      <c r="E28" s="39">
        <f>E35/E26*E37+E38/E26*E39</f>
        <v>143.96732919254657</v>
      </c>
      <c r="F28" s="39">
        <f>F35/F26*F37+F38/F26*F39</f>
        <v>79.3022341829999</v>
      </c>
      <c r="G28" s="39">
        <f>G35/G26*G37+G38/G26*G39</f>
        <v>94.16129835113553</v>
      </c>
      <c r="H28" s="39">
        <f>H35/H26*H37+H38/H26*H39</f>
        <v>97.88437033349925</v>
      </c>
      <c r="I28" s="39"/>
      <c r="J28" s="39">
        <f>J35/J26*J37+J38/J26*J39</f>
        <v>97.51088008234687</v>
      </c>
      <c r="K28" s="39">
        <f>K35/K26*K37+K38/K26*K39</f>
        <v>97.66233714962493</v>
      </c>
      <c r="L28" s="39"/>
      <c r="M28" s="39">
        <f>M35/M26*M37+M38/M26*M39</f>
        <v>97.17132458478574</v>
      </c>
      <c r="N28" s="39">
        <f>N35/N26*N37+N38/N26*N39</f>
        <v>97.61434731477851</v>
      </c>
    </row>
    <row r="29" spans="1:14" ht="54">
      <c r="A29" s="79" t="s">
        <v>163</v>
      </c>
      <c r="B29" s="11" t="s">
        <v>151</v>
      </c>
      <c r="C29" s="20" t="s">
        <v>323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" customHeight="1">
      <c r="A30" s="79" t="s">
        <v>164</v>
      </c>
      <c r="B30" s="11" t="s">
        <v>139</v>
      </c>
      <c r="C30" s="20" t="s">
        <v>323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36">
      <c r="A31" s="79" t="s">
        <v>165</v>
      </c>
      <c r="B31" s="11" t="s">
        <v>62</v>
      </c>
      <c r="C31" s="20" t="s">
        <v>323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72">
      <c r="A32" s="79" t="s">
        <v>261</v>
      </c>
      <c r="B32" s="11" t="s">
        <v>151</v>
      </c>
      <c r="C32" s="20" t="s">
        <v>323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6">
      <c r="A33" s="79" t="s">
        <v>262</v>
      </c>
      <c r="B33" s="11" t="s">
        <v>139</v>
      </c>
      <c r="C33" s="20" t="s">
        <v>323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36">
      <c r="A34" s="79" t="s">
        <v>263</v>
      </c>
      <c r="B34" s="11" t="s">
        <v>62</v>
      </c>
      <c r="C34" s="20" t="s">
        <v>323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69">
      <c r="A35" s="80" t="s">
        <v>166</v>
      </c>
      <c r="B35" s="88" t="s">
        <v>151</v>
      </c>
      <c r="C35" s="20" t="s">
        <v>323</v>
      </c>
      <c r="D35" s="72">
        <v>558</v>
      </c>
      <c r="E35" s="72">
        <v>952.6</v>
      </c>
      <c r="F35" s="72">
        <v>800</v>
      </c>
      <c r="G35" s="89">
        <v>766.3</v>
      </c>
      <c r="H35" s="72">
        <v>800</v>
      </c>
      <c r="I35" s="72"/>
      <c r="J35" s="89">
        <v>766.3</v>
      </c>
      <c r="K35" s="72">
        <v>800</v>
      </c>
      <c r="L35" s="72"/>
      <c r="M35" s="89">
        <v>764.1</v>
      </c>
      <c r="N35" s="72">
        <v>800</v>
      </c>
    </row>
    <row r="36" spans="1:14" ht="36">
      <c r="A36" s="79" t="s">
        <v>167</v>
      </c>
      <c r="B36" s="11" t="s">
        <v>139</v>
      </c>
      <c r="C36" s="20" t="s">
        <v>323</v>
      </c>
      <c r="D36" s="53">
        <v>108</v>
      </c>
      <c r="E36" s="53">
        <v>113.1</v>
      </c>
      <c r="F36" s="53">
        <v>114.6</v>
      </c>
      <c r="G36" s="53">
        <v>104.4</v>
      </c>
      <c r="H36" s="53">
        <v>103.6</v>
      </c>
      <c r="I36" s="53"/>
      <c r="J36" s="53">
        <v>104.4</v>
      </c>
      <c r="K36" s="53">
        <v>104.2</v>
      </c>
      <c r="L36" s="53"/>
      <c r="M36" s="53">
        <v>104.7</v>
      </c>
      <c r="N36" s="53">
        <v>104.4</v>
      </c>
    </row>
    <row r="37" spans="1:14" ht="36">
      <c r="A37" s="79" t="s">
        <v>168</v>
      </c>
      <c r="B37" s="11" t="s">
        <v>62</v>
      </c>
      <c r="C37" s="20" t="s">
        <v>323</v>
      </c>
      <c r="D37" s="51">
        <v>104.2</v>
      </c>
      <c r="E37" s="51">
        <v>150.9</v>
      </c>
      <c r="F37" s="51">
        <v>73.3</v>
      </c>
      <c r="G37" s="51">
        <v>91.8</v>
      </c>
      <c r="H37" s="51">
        <v>96.5</v>
      </c>
      <c r="I37" s="51"/>
      <c r="J37" s="51">
        <v>95.8</v>
      </c>
      <c r="K37" s="51">
        <v>96</v>
      </c>
      <c r="L37" s="51"/>
      <c r="M37" s="51">
        <v>95.2</v>
      </c>
      <c r="N37" s="51">
        <v>95.8</v>
      </c>
    </row>
    <row r="38" spans="1:14" ht="69">
      <c r="A38" s="80" t="s">
        <v>169</v>
      </c>
      <c r="B38" s="88" t="s">
        <v>151</v>
      </c>
      <c r="C38" s="20">
        <v>422</v>
      </c>
      <c r="D38" s="90">
        <v>123.5</v>
      </c>
      <c r="E38" s="90">
        <v>174.4</v>
      </c>
      <c r="F38" s="85">
        <v>184.7</v>
      </c>
      <c r="G38" s="86">
        <v>198</v>
      </c>
      <c r="H38" s="85">
        <v>204.5</v>
      </c>
      <c r="I38" s="85"/>
      <c r="J38" s="86">
        <v>205.2</v>
      </c>
      <c r="K38" s="85">
        <v>213.2</v>
      </c>
      <c r="L38" s="85"/>
      <c r="M38" s="86">
        <v>211.3</v>
      </c>
      <c r="N38" s="85">
        <v>220.4</v>
      </c>
    </row>
    <row r="39" spans="1:14" ht="36">
      <c r="A39" s="79" t="s">
        <v>170</v>
      </c>
      <c r="B39" s="11" t="s">
        <v>139</v>
      </c>
      <c r="C39" s="20">
        <v>102.1</v>
      </c>
      <c r="D39" s="50">
        <v>95.3</v>
      </c>
      <c r="E39" s="50">
        <v>106.1</v>
      </c>
      <c r="F39" s="53">
        <v>105.3</v>
      </c>
      <c r="G39" s="53">
        <v>103.3</v>
      </c>
      <c r="H39" s="53">
        <v>103.3</v>
      </c>
      <c r="I39" s="53"/>
      <c r="J39" s="53">
        <v>103.9</v>
      </c>
      <c r="K39" s="53">
        <v>103.9</v>
      </c>
      <c r="L39" s="53"/>
      <c r="M39" s="53">
        <v>104.3</v>
      </c>
      <c r="N39" s="53">
        <v>104.2</v>
      </c>
    </row>
    <row r="40" spans="1:14" ht="36">
      <c r="A40" s="79" t="s">
        <v>171</v>
      </c>
      <c r="B40" s="11" t="s">
        <v>62</v>
      </c>
      <c r="C40" s="20">
        <v>117.89</v>
      </c>
      <c r="D40" s="51">
        <v>98.8</v>
      </c>
      <c r="E40" s="51">
        <v>133.1</v>
      </c>
      <c r="F40" s="51">
        <v>100.6</v>
      </c>
      <c r="G40" s="51">
        <v>103.8</v>
      </c>
      <c r="H40" s="51">
        <v>107.2</v>
      </c>
      <c r="I40" s="53"/>
      <c r="J40" s="51">
        <v>99.7</v>
      </c>
      <c r="K40" s="51">
        <v>100.3</v>
      </c>
      <c r="L40" s="53"/>
      <c r="M40" s="51">
        <v>98.7</v>
      </c>
      <c r="N40" s="51">
        <v>99.2</v>
      </c>
    </row>
    <row r="41" spans="1:14" ht="72">
      <c r="A41" s="79" t="s">
        <v>264</v>
      </c>
      <c r="B41" s="11" t="s">
        <v>151</v>
      </c>
      <c r="C41" s="20" t="s">
        <v>323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36">
      <c r="A42" s="79" t="s">
        <v>265</v>
      </c>
      <c r="B42" s="11" t="s">
        <v>139</v>
      </c>
      <c r="C42" s="20" t="s">
        <v>323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36">
      <c r="A43" s="79" t="s">
        <v>266</v>
      </c>
      <c r="B43" s="11" t="s">
        <v>62</v>
      </c>
      <c r="C43" s="20" t="s">
        <v>323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8">
      <c r="A44" s="80" t="s">
        <v>154</v>
      </c>
      <c r="B44" s="4"/>
      <c r="C44" s="20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9" ht="69">
      <c r="A45" s="80" t="s">
        <v>172</v>
      </c>
      <c r="B45" s="1" t="s">
        <v>151</v>
      </c>
      <c r="C45" s="20">
        <v>28.4</v>
      </c>
      <c r="D45" s="72">
        <v>939.2</v>
      </c>
      <c r="E45" s="72">
        <v>1049.8</v>
      </c>
      <c r="F45" s="86">
        <v>1389.8</v>
      </c>
      <c r="G45" s="86">
        <v>1415.4</v>
      </c>
      <c r="H45" s="86">
        <v>1527.1</v>
      </c>
      <c r="I45" s="85"/>
      <c r="J45" s="86">
        <v>1447</v>
      </c>
      <c r="K45" s="86">
        <v>1793.7</v>
      </c>
      <c r="L45" s="85"/>
      <c r="M45" s="86">
        <v>1489.3</v>
      </c>
      <c r="N45" s="91">
        <v>2183.7</v>
      </c>
      <c r="P45" s="113"/>
      <c r="Q45" s="113"/>
      <c r="R45" s="113"/>
      <c r="S45" s="113"/>
    </row>
    <row r="46" spans="1:14" ht="36">
      <c r="A46" s="79" t="s">
        <v>173</v>
      </c>
      <c r="B46" s="4" t="s">
        <v>139</v>
      </c>
      <c r="C46" s="20">
        <v>102.2</v>
      </c>
      <c r="D46" s="5">
        <v>104.2</v>
      </c>
      <c r="E46" s="33">
        <v>103.3</v>
      </c>
      <c r="F46" s="53">
        <v>108.1</v>
      </c>
      <c r="G46" s="50">
        <v>103.6</v>
      </c>
      <c r="H46" s="50">
        <v>103.1</v>
      </c>
      <c r="I46" s="50"/>
      <c r="J46" s="50">
        <v>104</v>
      </c>
      <c r="K46" s="50">
        <v>104</v>
      </c>
      <c r="L46" s="50"/>
      <c r="M46" s="50">
        <v>104.6</v>
      </c>
      <c r="N46" s="50">
        <v>104.4</v>
      </c>
    </row>
    <row r="47" spans="1:21" ht="36" customHeight="1">
      <c r="A47" s="79" t="s">
        <v>174</v>
      </c>
      <c r="B47" s="4" t="s">
        <v>62</v>
      </c>
      <c r="C47" s="20">
        <v>78.5</v>
      </c>
      <c r="D47" s="51">
        <v>89.4</v>
      </c>
      <c r="E47" s="51">
        <v>108.2</v>
      </c>
      <c r="F47" s="51">
        <v>122.5</v>
      </c>
      <c r="G47" s="51">
        <v>98.3</v>
      </c>
      <c r="H47" s="51">
        <v>104.6</v>
      </c>
      <c r="I47" s="53"/>
      <c r="J47" s="51">
        <v>98.3</v>
      </c>
      <c r="K47" s="51">
        <v>112.9</v>
      </c>
      <c r="L47" s="53"/>
      <c r="M47" s="51">
        <v>98.4</v>
      </c>
      <c r="N47" s="51">
        <v>116.6</v>
      </c>
      <c r="P47" s="113"/>
      <c r="Q47" s="113"/>
      <c r="R47" s="113"/>
      <c r="S47" s="113"/>
      <c r="T47" s="113"/>
      <c r="U47" s="113"/>
    </row>
    <row r="48" spans="1:14" ht="72">
      <c r="A48" s="79" t="s">
        <v>175</v>
      </c>
      <c r="B48" s="4" t="s">
        <v>151</v>
      </c>
      <c r="C48" s="20">
        <v>20.5</v>
      </c>
      <c r="D48" s="5"/>
      <c r="E48" s="33"/>
      <c r="F48" s="5"/>
      <c r="G48" s="33"/>
      <c r="H48" s="5"/>
      <c r="I48" s="5"/>
      <c r="J48" s="5"/>
      <c r="K48" s="5"/>
      <c r="L48" s="5"/>
      <c r="M48" s="21"/>
      <c r="N48" s="21"/>
    </row>
    <row r="49" spans="1:14" ht="36">
      <c r="A49" s="79" t="s">
        <v>176</v>
      </c>
      <c r="B49" s="4" t="s">
        <v>139</v>
      </c>
      <c r="C49" s="20">
        <v>104</v>
      </c>
      <c r="D49" s="5"/>
      <c r="E49" s="33"/>
      <c r="F49" s="5"/>
      <c r="G49" s="5"/>
      <c r="H49" s="5"/>
      <c r="I49" s="5"/>
      <c r="J49" s="5"/>
      <c r="K49" s="5"/>
      <c r="L49" s="5"/>
      <c r="M49" s="5"/>
      <c r="N49" s="5"/>
    </row>
    <row r="50" spans="1:14" ht="36">
      <c r="A50" s="79" t="s">
        <v>177</v>
      </c>
      <c r="B50" s="4" t="s">
        <v>62</v>
      </c>
      <c r="C50" s="20">
        <v>75.23</v>
      </c>
      <c r="D50" s="5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54">
      <c r="A51" s="79" t="s">
        <v>178</v>
      </c>
      <c r="B51" s="11" t="s">
        <v>151</v>
      </c>
      <c r="C51" s="20" t="s">
        <v>323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36">
      <c r="A52" s="79" t="s">
        <v>179</v>
      </c>
      <c r="B52" s="11" t="s">
        <v>139</v>
      </c>
      <c r="C52" s="20" t="s">
        <v>323</v>
      </c>
      <c r="D52" s="5"/>
      <c r="E52" s="33"/>
      <c r="F52" s="5"/>
      <c r="G52" s="5"/>
      <c r="H52" s="5"/>
      <c r="I52" s="5"/>
      <c r="J52" s="5"/>
      <c r="K52" s="5"/>
      <c r="L52" s="5"/>
      <c r="M52" s="5"/>
      <c r="N52" s="5"/>
    </row>
    <row r="53" spans="1:14" ht="36">
      <c r="A53" s="79" t="s">
        <v>180</v>
      </c>
      <c r="B53" s="11" t="s">
        <v>62</v>
      </c>
      <c r="C53" s="20" t="s">
        <v>323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72">
      <c r="A54" s="79" t="s">
        <v>181</v>
      </c>
      <c r="B54" s="11" t="s">
        <v>151</v>
      </c>
      <c r="C54" s="20" t="s">
        <v>323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36">
      <c r="A55" s="79" t="s">
        <v>182</v>
      </c>
      <c r="B55" s="11" t="s">
        <v>139</v>
      </c>
      <c r="C55" s="20" t="s">
        <v>323</v>
      </c>
      <c r="D55" s="5"/>
      <c r="E55" s="33"/>
      <c r="F55" s="5"/>
      <c r="G55" s="5"/>
      <c r="H55" s="5"/>
      <c r="I55" s="5"/>
      <c r="J55" s="5"/>
      <c r="K55" s="5"/>
      <c r="L55" s="5"/>
      <c r="M55" s="5"/>
      <c r="N55" s="5"/>
    </row>
    <row r="56" spans="1:14" ht="36">
      <c r="A56" s="79" t="s">
        <v>183</v>
      </c>
      <c r="B56" s="11" t="s">
        <v>62</v>
      </c>
      <c r="C56" s="20" t="s">
        <v>323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72">
      <c r="A57" s="79" t="s">
        <v>184</v>
      </c>
      <c r="B57" s="11" t="s">
        <v>151</v>
      </c>
      <c r="C57" s="20" t="s">
        <v>323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36">
      <c r="A58" s="79" t="s">
        <v>185</v>
      </c>
      <c r="B58" s="11" t="s">
        <v>139</v>
      </c>
      <c r="C58" s="20" t="s">
        <v>323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36">
      <c r="A59" s="79" t="s">
        <v>186</v>
      </c>
      <c r="B59" s="11" t="s">
        <v>139</v>
      </c>
      <c r="C59" s="20" t="s">
        <v>323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54">
      <c r="A60" s="79" t="s">
        <v>187</v>
      </c>
      <c r="B60" s="11" t="s">
        <v>151</v>
      </c>
      <c r="C60" s="20" t="s">
        <v>323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8">
      <c r="A61" s="79" t="s">
        <v>188</v>
      </c>
      <c r="B61" s="11" t="s">
        <v>139</v>
      </c>
      <c r="C61" s="20" t="s">
        <v>323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36">
      <c r="A62" s="79" t="s">
        <v>189</v>
      </c>
      <c r="B62" s="11" t="s">
        <v>62</v>
      </c>
      <c r="C62" s="20" t="s">
        <v>323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72">
      <c r="A63" s="79" t="s">
        <v>190</v>
      </c>
      <c r="B63" s="4" t="s">
        <v>151</v>
      </c>
      <c r="C63" s="20" t="s">
        <v>323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36">
      <c r="A64" s="79" t="s">
        <v>191</v>
      </c>
      <c r="B64" s="4" t="s">
        <v>139</v>
      </c>
      <c r="C64" s="20" t="s">
        <v>323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36">
      <c r="A65" s="79" t="s">
        <v>192</v>
      </c>
      <c r="B65" s="4" t="s">
        <v>62</v>
      </c>
      <c r="C65" s="20" t="s">
        <v>323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08">
      <c r="A66" s="79" t="s">
        <v>193</v>
      </c>
      <c r="B66" s="4" t="s">
        <v>151</v>
      </c>
      <c r="C66" s="20">
        <v>7.1</v>
      </c>
      <c r="D66" s="5"/>
      <c r="E66" s="33"/>
      <c r="F66" s="5"/>
      <c r="G66" s="33"/>
      <c r="H66" s="5"/>
      <c r="I66" s="5"/>
      <c r="J66" s="5"/>
      <c r="K66" s="5"/>
      <c r="L66" s="5"/>
      <c r="M66" s="5"/>
      <c r="N66" s="5"/>
    </row>
    <row r="67" spans="1:14" ht="72">
      <c r="A67" s="79" t="s">
        <v>194</v>
      </c>
      <c r="B67" s="4" t="s">
        <v>139</v>
      </c>
      <c r="C67" s="20">
        <v>103.7</v>
      </c>
      <c r="D67" s="21"/>
      <c r="E67" s="32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72">
      <c r="A68" s="79" t="s">
        <v>195</v>
      </c>
      <c r="B68" s="4" t="s">
        <v>62</v>
      </c>
      <c r="C68" s="20">
        <v>81.46</v>
      </c>
      <c r="D68" s="5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72">
      <c r="A69" s="79" t="s">
        <v>196</v>
      </c>
      <c r="B69" s="4" t="s">
        <v>151</v>
      </c>
      <c r="C69" s="20" t="s">
        <v>323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36">
      <c r="A70" s="79" t="s">
        <v>197</v>
      </c>
      <c r="B70" s="4" t="s">
        <v>139</v>
      </c>
      <c r="C70" s="20" t="s">
        <v>323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36">
      <c r="A71" s="79" t="s">
        <v>198</v>
      </c>
      <c r="B71" s="4" t="s">
        <v>62</v>
      </c>
      <c r="C71" s="20" t="s">
        <v>323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90">
      <c r="A72" s="79" t="s">
        <v>199</v>
      </c>
      <c r="B72" s="11" t="s">
        <v>151</v>
      </c>
      <c r="C72" s="20">
        <v>0.8</v>
      </c>
      <c r="D72" s="21"/>
      <c r="E72" s="32"/>
      <c r="F72" s="5"/>
      <c r="G72" s="5"/>
      <c r="H72" s="5"/>
      <c r="I72" s="5"/>
      <c r="J72" s="5"/>
      <c r="K72" s="5"/>
      <c r="L72" s="5"/>
      <c r="M72" s="5"/>
      <c r="N72" s="5"/>
    </row>
    <row r="73" spans="1:14" ht="54">
      <c r="A73" s="79" t="s">
        <v>200</v>
      </c>
      <c r="B73" s="11" t="s">
        <v>139</v>
      </c>
      <c r="C73" s="20">
        <v>107.2</v>
      </c>
      <c r="D73" s="5"/>
      <c r="E73" s="33"/>
      <c r="F73" s="5"/>
      <c r="G73" s="5"/>
      <c r="H73" s="5"/>
      <c r="I73" s="5"/>
      <c r="J73" s="5"/>
      <c r="K73" s="5"/>
      <c r="L73" s="5"/>
      <c r="M73" s="5"/>
      <c r="N73" s="5"/>
    </row>
    <row r="74" spans="1:14" ht="54">
      <c r="A74" s="79" t="s">
        <v>201</v>
      </c>
      <c r="B74" s="11" t="s">
        <v>62</v>
      </c>
      <c r="C74" s="20">
        <v>82.92</v>
      </c>
      <c r="D74" s="5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72">
      <c r="A75" s="79" t="s">
        <v>202</v>
      </c>
      <c r="B75" s="4" t="s">
        <v>151</v>
      </c>
      <c r="C75" s="20" t="s">
        <v>323</v>
      </c>
      <c r="D75" s="20"/>
      <c r="E75" s="24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36">
      <c r="A76" s="79" t="s">
        <v>203</v>
      </c>
      <c r="B76" s="4" t="s">
        <v>139</v>
      </c>
      <c r="C76" s="20" t="s">
        <v>323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36">
      <c r="A77" s="79" t="s">
        <v>204</v>
      </c>
      <c r="B77" s="4" t="s">
        <v>62</v>
      </c>
      <c r="C77" s="20" t="s">
        <v>323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72">
      <c r="A78" s="79" t="s">
        <v>205</v>
      </c>
      <c r="B78" s="4" t="s">
        <v>151</v>
      </c>
      <c r="C78" s="20" t="s">
        <v>323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36">
      <c r="A79" s="79" t="s">
        <v>206</v>
      </c>
      <c r="B79" s="4" t="s">
        <v>139</v>
      </c>
      <c r="C79" s="20" t="s">
        <v>323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36">
      <c r="A80" s="79" t="s">
        <v>207</v>
      </c>
      <c r="B80" s="4" t="s">
        <v>62</v>
      </c>
      <c r="C80" s="20" t="s">
        <v>323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90">
      <c r="A81" s="79" t="s">
        <v>208</v>
      </c>
      <c r="B81" s="11" t="s">
        <v>151</v>
      </c>
      <c r="C81" s="20" t="s">
        <v>323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54">
      <c r="A82" s="79" t="s">
        <v>209</v>
      </c>
      <c r="B82" s="11" t="s">
        <v>139</v>
      </c>
      <c r="C82" s="20" t="s">
        <v>323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54">
      <c r="A83" s="79" t="s">
        <v>210</v>
      </c>
      <c r="B83" s="11" t="s">
        <v>62</v>
      </c>
      <c r="C83" s="20" t="s">
        <v>323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72">
      <c r="A84" s="79" t="s">
        <v>211</v>
      </c>
      <c r="B84" s="4" t="s">
        <v>151</v>
      </c>
      <c r="C84" s="20" t="s">
        <v>323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36">
      <c r="A85" s="79" t="s">
        <v>212</v>
      </c>
      <c r="B85" s="4" t="s">
        <v>139</v>
      </c>
      <c r="C85" s="20" t="s">
        <v>323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36">
      <c r="A86" s="79" t="s">
        <v>213</v>
      </c>
      <c r="B86" s="4" t="s">
        <v>62</v>
      </c>
      <c r="C86" s="20" t="s">
        <v>323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72">
      <c r="A87" s="79" t="s">
        <v>214</v>
      </c>
      <c r="B87" s="4" t="s">
        <v>151</v>
      </c>
      <c r="C87" s="20" t="s">
        <v>323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36">
      <c r="A88" s="79" t="s">
        <v>215</v>
      </c>
      <c r="B88" s="4" t="s">
        <v>139</v>
      </c>
      <c r="C88" s="20" t="s">
        <v>323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36">
      <c r="A89" s="79" t="s">
        <v>216</v>
      </c>
      <c r="B89" s="4" t="s">
        <v>62</v>
      </c>
      <c r="C89" s="20" t="s">
        <v>323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72">
      <c r="A90" s="79" t="s">
        <v>217</v>
      </c>
      <c r="B90" s="4" t="s">
        <v>151</v>
      </c>
      <c r="C90" s="20" t="s">
        <v>323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36">
      <c r="A91" s="79" t="s">
        <v>218</v>
      </c>
      <c r="B91" s="4" t="s">
        <v>139</v>
      </c>
      <c r="C91" s="20" t="s">
        <v>323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36">
      <c r="A92" s="79" t="s">
        <v>219</v>
      </c>
      <c r="B92" s="4" t="s">
        <v>62</v>
      </c>
      <c r="C92" s="20" t="s">
        <v>323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90">
      <c r="A93" s="79" t="s">
        <v>220</v>
      </c>
      <c r="B93" s="11" t="s">
        <v>151</v>
      </c>
      <c r="C93" s="20" t="s">
        <v>323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54">
      <c r="A94" s="79" t="s">
        <v>221</v>
      </c>
      <c r="B94" s="11" t="s">
        <v>139</v>
      </c>
      <c r="C94" s="20" t="s">
        <v>323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54">
      <c r="A95" s="79" t="s">
        <v>222</v>
      </c>
      <c r="B95" s="11" t="s">
        <v>62</v>
      </c>
      <c r="C95" s="20" t="s">
        <v>323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72">
      <c r="A96" s="79" t="s">
        <v>223</v>
      </c>
      <c r="B96" s="11" t="s">
        <v>151</v>
      </c>
      <c r="C96" s="20" t="s">
        <v>323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36">
      <c r="A97" s="79" t="s">
        <v>224</v>
      </c>
      <c r="B97" s="11" t="s">
        <v>139</v>
      </c>
      <c r="C97" s="20" t="s">
        <v>323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36">
      <c r="A98" s="79" t="s">
        <v>225</v>
      </c>
      <c r="B98" s="11" t="s">
        <v>62</v>
      </c>
      <c r="C98" s="20" t="s">
        <v>323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72">
      <c r="A99" s="79" t="s">
        <v>226</v>
      </c>
      <c r="B99" s="4" t="s">
        <v>151</v>
      </c>
      <c r="C99" s="20" t="s">
        <v>323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36">
      <c r="A100" s="79" t="s">
        <v>227</v>
      </c>
      <c r="B100" s="4" t="s">
        <v>139</v>
      </c>
      <c r="C100" s="20" t="s">
        <v>323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36">
      <c r="A101" s="79" t="s">
        <v>228</v>
      </c>
      <c r="B101" s="4" t="s">
        <v>62</v>
      </c>
      <c r="C101" s="20" t="s">
        <v>323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72">
      <c r="A102" s="79" t="s">
        <v>229</v>
      </c>
      <c r="B102" s="4" t="s">
        <v>151</v>
      </c>
      <c r="C102" s="20" t="s">
        <v>323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36">
      <c r="A103" s="79" t="s">
        <v>230</v>
      </c>
      <c r="B103" s="4" t="s">
        <v>139</v>
      </c>
      <c r="C103" s="20" t="s">
        <v>323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36">
      <c r="A104" s="79" t="s">
        <v>231</v>
      </c>
      <c r="B104" s="4" t="s">
        <v>62</v>
      </c>
      <c r="C104" s="20" t="s">
        <v>323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72">
      <c r="A105" s="79" t="s">
        <v>232</v>
      </c>
      <c r="B105" s="11" t="s">
        <v>151</v>
      </c>
      <c r="C105" s="20" t="s">
        <v>323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36">
      <c r="A106" s="79" t="s">
        <v>233</v>
      </c>
      <c r="B106" s="11" t="s">
        <v>139</v>
      </c>
      <c r="C106" s="20" t="s">
        <v>323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36">
      <c r="A107" s="79" t="s">
        <v>234</v>
      </c>
      <c r="B107" s="11" t="s">
        <v>62</v>
      </c>
      <c r="C107" s="20" t="s">
        <v>323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72">
      <c r="A108" s="79" t="s">
        <v>235</v>
      </c>
      <c r="B108" s="11" t="s">
        <v>151</v>
      </c>
      <c r="C108" s="20" t="s">
        <v>323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36">
      <c r="A109" s="79" t="s">
        <v>236</v>
      </c>
      <c r="B109" s="11" t="s">
        <v>139</v>
      </c>
      <c r="C109" s="20" t="s">
        <v>323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36">
      <c r="A110" s="79" t="s">
        <v>237</v>
      </c>
      <c r="B110" s="11" t="s">
        <v>62</v>
      </c>
      <c r="C110" s="20" t="s">
        <v>323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ht="54">
      <c r="A111" s="79" t="s">
        <v>238</v>
      </c>
      <c r="B111" s="11" t="s">
        <v>151</v>
      </c>
      <c r="C111" s="20" t="s">
        <v>323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ht="18">
      <c r="A112" s="79" t="s">
        <v>239</v>
      </c>
      <c r="B112" s="11" t="s">
        <v>139</v>
      </c>
      <c r="C112" s="20" t="s">
        <v>323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36">
      <c r="A113" s="79" t="s">
        <v>240</v>
      </c>
      <c r="B113" s="11" t="s">
        <v>62</v>
      </c>
      <c r="C113" s="20" t="s">
        <v>323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ht="72">
      <c r="A114" s="79" t="s">
        <v>241</v>
      </c>
      <c r="B114" s="11" t="s">
        <v>151</v>
      </c>
      <c r="C114" s="20" t="s">
        <v>323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ht="36">
      <c r="A115" s="79" t="s">
        <v>242</v>
      </c>
      <c r="B115" s="11" t="s">
        <v>139</v>
      </c>
      <c r="C115" s="20" t="s">
        <v>323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ht="36">
      <c r="A116" s="79" t="s">
        <v>243</v>
      </c>
      <c r="B116" s="11" t="s">
        <v>62</v>
      </c>
      <c r="C116" s="20" t="s">
        <v>323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ht="72">
      <c r="A117" s="79" t="s">
        <v>244</v>
      </c>
      <c r="B117" s="11" t="s">
        <v>151</v>
      </c>
      <c r="C117" s="20" t="s">
        <v>323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36">
      <c r="A118" s="79" t="s">
        <v>245</v>
      </c>
      <c r="B118" s="11" t="s">
        <v>122</v>
      </c>
      <c r="C118" s="20" t="s">
        <v>323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ht="36">
      <c r="A119" s="79" t="s">
        <v>246</v>
      </c>
      <c r="B119" s="11" t="s">
        <v>139</v>
      </c>
      <c r="C119" s="20" t="s">
        <v>323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36">
      <c r="A120" s="79" t="s">
        <v>247</v>
      </c>
      <c r="B120" s="11" t="s">
        <v>62</v>
      </c>
      <c r="C120" s="20" t="s">
        <v>323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34.5">
      <c r="A121" s="80" t="s">
        <v>248</v>
      </c>
      <c r="B121" s="4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87">
      <c r="A122" s="80" t="s">
        <v>258</v>
      </c>
      <c r="B122" s="1" t="s">
        <v>151</v>
      </c>
      <c r="C122" s="20">
        <v>70.61</v>
      </c>
      <c r="D122" s="72">
        <v>323.6</v>
      </c>
      <c r="E122" s="73">
        <v>424.7</v>
      </c>
      <c r="F122" s="85">
        <v>518</v>
      </c>
      <c r="G122" s="86">
        <v>558.7</v>
      </c>
      <c r="H122" s="86">
        <v>586.1</v>
      </c>
      <c r="I122" s="86"/>
      <c r="J122" s="86">
        <v>587.4</v>
      </c>
      <c r="K122" s="86">
        <v>622.3</v>
      </c>
      <c r="L122" s="86"/>
      <c r="M122" s="86">
        <v>612.7</v>
      </c>
      <c r="N122" s="86">
        <v>660.8</v>
      </c>
    </row>
    <row r="123" spans="1:14" ht="54">
      <c r="A123" s="79" t="s">
        <v>259</v>
      </c>
      <c r="B123" s="4" t="s">
        <v>139</v>
      </c>
      <c r="C123" s="20">
        <v>105.3</v>
      </c>
      <c r="D123" s="5">
        <v>105.7</v>
      </c>
      <c r="E123" s="33">
        <v>103.9</v>
      </c>
      <c r="F123" s="53">
        <v>106.2</v>
      </c>
      <c r="G123" s="53">
        <v>104</v>
      </c>
      <c r="H123" s="53">
        <v>104</v>
      </c>
      <c r="I123" s="53"/>
      <c r="J123" s="53">
        <v>104</v>
      </c>
      <c r="K123" s="53">
        <v>104</v>
      </c>
      <c r="L123" s="53"/>
      <c r="M123" s="53">
        <v>104</v>
      </c>
      <c r="N123" s="53">
        <v>104</v>
      </c>
    </row>
    <row r="124" spans="1:14" ht="54">
      <c r="A124" s="79" t="s">
        <v>260</v>
      </c>
      <c r="B124" s="4" t="s">
        <v>62</v>
      </c>
      <c r="C124" s="20">
        <v>107.46</v>
      </c>
      <c r="D124" s="39">
        <v>86.1</v>
      </c>
      <c r="E124" s="37">
        <v>126.3</v>
      </c>
      <c r="F124" s="54">
        <v>114.8</v>
      </c>
      <c r="G124" s="55">
        <v>103.7</v>
      </c>
      <c r="H124" s="55">
        <v>108.8</v>
      </c>
      <c r="I124" s="55"/>
      <c r="J124" s="55">
        <v>101.1</v>
      </c>
      <c r="K124" s="55">
        <v>102.1</v>
      </c>
      <c r="L124" s="55"/>
      <c r="M124" s="55">
        <v>100.3</v>
      </c>
      <c r="N124" s="55">
        <v>102.1</v>
      </c>
    </row>
    <row r="125" spans="1:14" ht="51.75">
      <c r="A125" s="80" t="s">
        <v>252</v>
      </c>
      <c r="B125" s="4"/>
      <c r="C125" s="20"/>
      <c r="D125" s="20"/>
      <c r="E125" s="31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04.25">
      <c r="A126" s="80" t="s">
        <v>249</v>
      </c>
      <c r="B126" s="1" t="s">
        <v>151</v>
      </c>
      <c r="C126" s="20" t="s">
        <v>323</v>
      </c>
      <c r="D126" s="92">
        <v>318.2</v>
      </c>
      <c r="E126" s="93">
        <v>247.1</v>
      </c>
      <c r="F126" s="93">
        <v>279</v>
      </c>
      <c r="G126" s="89">
        <v>284.9</v>
      </c>
      <c r="H126" s="89">
        <v>303.2</v>
      </c>
      <c r="I126" s="89"/>
      <c r="J126" s="89">
        <v>289.7</v>
      </c>
      <c r="K126" s="89">
        <v>319.1</v>
      </c>
      <c r="L126" s="89"/>
      <c r="M126" s="89">
        <v>297.8</v>
      </c>
      <c r="N126" s="89">
        <v>336.9</v>
      </c>
    </row>
    <row r="127" spans="1:14" ht="72">
      <c r="A127" s="79" t="s">
        <v>250</v>
      </c>
      <c r="B127" s="4" t="s">
        <v>139</v>
      </c>
      <c r="C127" s="20" t="s">
        <v>323</v>
      </c>
      <c r="D127" s="20">
        <v>102.1</v>
      </c>
      <c r="E127" s="24">
        <v>103.2</v>
      </c>
      <c r="F127" s="5">
        <v>103.1</v>
      </c>
      <c r="G127" s="5">
        <v>104</v>
      </c>
      <c r="H127" s="5">
        <v>104</v>
      </c>
      <c r="I127" s="5"/>
      <c r="J127" s="5">
        <v>104</v>
      </c>
      <c r="K127" s="5">
        <v>104</v>
      </c>
      <c r="L127" s="5"/>
      <c r="M127" s="5">
        <v>104</v>
      </c>
      <c r="N127" s="5">
        <v>104</v>
      </c>
    </row>
    <row r="128" spans="1:14" ht="54">
      <c r="A128" s="79" t="s">
        <v>251</v>
      </c>
      <c r="B128" s="4" t="s">
        <v>62</v>
      </c>
      <c r="C128" s="20" t="s">
        <v>323</v>
      </c>
      <c r="D128" s="40">
        <v>89.2</v>
      </c>
      <c r="E128" s="52">
        <v>75.2</v>
      </c>
      <c r="F128" s="52">
        <v>109.5</v>
      </c>
      <c r="G128" s="24">
        <v>98.2</v>
      </c>
      <c r="H128" s="24">
        <v>104.5</v>
      </c>
      <c r="I128" s="24"/>
      <c r="J128" s="24">
        <v>97.8</v>
      </c>
      <c r="K128" s="24">
        <v>101.2</v>
      </c>
      <c r="L128" s="24"/>
      <c r="M128" s="24">
        <v>98.8</v>
      </c>
      <c r="N128" s="24">
        <v>101.5</v>
      </c>
    </row>
    <row r="129" spans="1:14" ht="18">
      <c r="A129" s="10" t="s">
        <v>296</v>
      </c>
      <c r="B129" s="4"/>
      <c r="C129" s="20"/>
      <c r="D129" s="5"/>
      <c r="E129" s="29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8">
      <c r="A130" s="12" t="s">
        <v>7</v>
      </c>
      <c r="B130" s="84" t="s">
        <v>8</v>
      </c>
      <c r="C130" s="22">
        <v>287.2</v>
      </c>
      <c r="D130" s="85">
        <v>1884.4</v>
      </c>
      <c r="E130" s="91">
        <v>1919.9</v>
      </c>
      <c r="F130" s="91">
        <f>F134+F137</f>
        <v>1946.3</v>
      </c>
      <c r="G130" s="94">
        <f>G134+G137</f>
        <v>1897.6000000000001</v>
      </c>
      <c r="H130" s="94">
        <f>H134+H137</f>
        <v>1982.3</v>
      </c>
      <c r="I130" s="94"/>
      <c r="J130" s="94">
        <f>J134+J137</f>
        <v>1920.2</v>
      </c>
      <c r="K130" s="94">
        <f>K134+K137</f>
        <v>2043.1</v>
      </c>
      <c r="L130" s="94"/>
      <c r="M130" s="94">
        <f>M134+M137</f>
        <v>1950.8</v>
      </c>
      <c r="N130" s="94">
        <f>N134+N137</f>
        <v>2120.5</v>
      </c>
    </row>
    <row r="131" spans="1:14" ht="36">
      <c r="A131" s="16" t="s">
        <v>9</v>
      </c>
      <c r="B131" s="4" t="s">
        <v>62</v>
      </c>
      <c r="C131" s="20">
        <v>101.18</v>
      </c>
      <c r="D131" s="50">
        <v>92.9</v>
      </c>
      <c r="E131" s="50">
        <v>97</v>
      </c>
      <c r="F131" s="50">
        <v>97.8</v>
      </c>
      <c r="G131" s="50">
        <v>94.2</v>
      </c>
      <c r="H131" s="81">
        <v>100.5</v>
      </c>
      <c r="I131" s="81" t="e">
        <f>I134/I130*I135+I137/I130*I138</f>
        <v>#DIV/0!</v>
      </c>
      <c r="J131" s="81">
        <v>94</v>
      </c>
      <c r="K131" s="81">
        <v>101.7</v>
      </c>
      <c r="L131" s="81" t="e">
        <f>L134/L130*L135+L137/L130*L138</f>
        <v>#DIV/0!</v>
      </c>
      <c r="M131" s="81">
        <v>93.1</v>
      </c>
      <c r="N131" s="81">
        <v>103.8</v>
      </c>
    </row>
    <row r="132" spans="1:14" ht="36">
      <c r="A132" s="16" t="s">
        <v>10</v>
      </c>
      <c r="B132" s="4" t="s">
        <v>139</v>
      </c>
      <c r="C132" s="20">
        <v>103.9</v>
      </c>
      <c r="D132" s="21">
        <v>103.7</v>
      </c>
      <c r="E132" s="32">
        <v>105</v>
      </c>
      <c r="F132" s="5">
        <v>103.6</v>
      </c>
      <c r="G132" s="5">
        <v>103.5</v>
      </c>
      <c r="H132" s="5">
        <v>103.4</v>
      </c>
      <c r="I132" s="5"/>
      <c r="J132" s="5">
        <v>104</v>
      </c>
      <c r="K132" s="5">
        <v>103.8</v>
      </c>
      <c r="L132" s="5"/>
      <c r="M132" s="5">
        <v>104.2</v>
      </c>
      <c r="N132" s="5">
        <v>104</v>
      </c>
    </row>
    <row r="133" spans="1:14" ht="36">
      <c r="A133" s="16" t="s">
        <v>11</v>
      </c>
      <c r="B133" s="4"/>
      <c r="C133" s="20"/>
      <c r="D133" s="21"/>
      <c r="E133" s="30"/>
      <c r="F133" s="5"/>
      <c r="G133" s="5"/>
      <c r="H133" s="5"/>
      <c r="I133" s="5"/>
      <c r="J133" s="5"/>
      <c r="K133" s="5"/>
      <c r="L133" s="5"/>
      <c r="M133" s="5"/>
      <c r="N133" s="21"/>
    </row>
    <row r="134" spans="1:14" ht="18">
      <c r="A134" s="10" t="s">
        <v>12</v>
      </c>
      <c r="B134" s="1" t="s">
        <v>13</v>
      </c>
      <c r="C134" s="20">
        <v>123.6</v>
      </c>
      <c r="D134" s="95">
        <v>583.7</v>
      </c>
      <c r="E134" s="96">
        <v>596.1</v>
      </c>
      <c r="F134" s="72">
        <v>613.5</v>
      </c>
      <c r="G134" s="72">
        <v>609.2</v>
      </c>
      <c r="H134" s="89">
        <v>626.7</v>
      </c>
      <c r="I134" s="72"/>
      <c r="J134" s="89">
        <v>610.8</v>
      </c>
      <c r="K134" s="89">
        <v>640.8</v>
      </c>
      <c r="L134" s="89"/>
      <c r="M134" s="89">
        <v>626.2</v>
      </c>
      <c r="N134" s="89">
        <v>674.4</v>
      </c>
    </row>
    <row r="135" spans="1:14" ht="36">
      <c r="A135" s="16" t="s">
        <v>14</v>
      </c>
      <c r="B135" s="4" t="s">
        <v>62</v>
      </c>
      <c r="C135" s="20">
        <v>102.02</v>
      </c>
      <c r="D135" s="36">
        <v>122.4</v>
      </c>
      <c r="E135" s="36">
        <v>97.3</v>
      </c>
      <c r="F135" s="36">
        <v>99.2</v>
      </c>
      <c r="G135" s="36">
        <v>96.5</v>
      </c>
      <c r="H135" s="36">
        <v>98.6</v>
      </c>
      <c r="I135" s="36"/>
      <c r="J135" s="36">
        <v>96.5</v>
      </c>
      <c r="K135" s="36">
        <v>98.6</v>
      </c>
      <c r="L135" s="36"/>
      <c r="M135" s="36">
        <v>98.3</v>
      </c>
      <c r="N135" s="36">
        <v>101.2</v>
      </c>
    </row>
    <row r="136" spans="1:14" ht="18">
      <c r="A136" s="16" t="s">
        <v>15</v>
      </c>
      <c r="B136" s="4" t="s">
        <v>139</v>
      </c>
      <c r="C136" s="20">
        <v>103.9</v>
      </c>
      <c r="D136" s="21">
        <v>103.7</v>
      </c>
      <c r="E136" s="32">
        <v>105</v>
      </c>
      <c r="F136" s="5">
        <v>103.8</v>
      </c>
      <c r="G136" s="5">
        <v>102.9</v>
      </c>
      <c r="H136" s="5">
        <v>103.6</v>
      </c>
      <c r="I136" s="5"/>
      <c r="J136" s="5">
        <v>103.9</v>
      </c>
      <c r="K136" s="5">
        <v>103.7</v>
      </c>
      <c r="L136" s="5"/>
      <c r="M136" s="5">
        <v>104.3</v>
      </c>
      <c r="N136" s="5">
        <v>104</v>
      </c>
    </row>
    <row r="137" spans="1:14" ht="18">
      <c r="A137" s="10" t="s">
        <v>16</v>
      </c>
      <c r="B137" s="1" t="s">
        <v>13</v>
      </c>
      <c r="C137" s="20">
        <v>163.6</v>
      </c>
      <c r="D137" s="95">
        <v>1300.7</v>
      </c>
      <c r="E137" s="96">
        <v>1323.8</v>
      </c>
      <c r="F137" s="72">
        <v>1332.8</v>
      </c>
      <c r="G137" s="72">
        <v>1288.4</v>
      </c>
      <c r="H137" s="72">
        <v>1355.6</v>
      </c>
      <c r="I137" s="72"/>
      <c r="J137" s="72">
        <v>1309.4</v>
      </c>
      <c r="K137" s="72">
        <v>1402.3</v>
      </c>
      <c r="L137" s="72"/>
      <c r="M137" s="72">
        <v>1324.6</v>
      </c>
      <c r="N137" s="72">
        <v>1446.1</v>
      </c>
    </row>
    <row r="138" spans="1:14" ht="36">
      <c r="A138" s="16" t="s">
        <v>17</v>
      </c>
      <c r="B138" s="4" t="s">
        <v>62</v>
      </c>
      <c r="C138" s="20">
        <v>100.55</v>
      </c>
      <c r="D138" s="36">
        <v>79.7</v>
      </c>
      <c r="E138" s="36">
        <v>96.9</v>
      </c>
      <c r="F138" s="36">
        <v>97.2</v>
      </c>
      <c r="G138" s="36">
        <v>93</v>
      </c>
      <c r="H138" s="36">
        <v>101.4</v>
      </c>
      <c r="I138" s="36"/>
      <c r="J138" s="36">
        <v>92.9</v>
      </c>
      <c r="K138" s="36">
        <v>103.1</v>
      </c>
      <c r="L138" s="36"/>
      <c r="M138" s="36">
        <v>90.7</v>
      </c>
      <c r="N138" s="36">
        <v>105</v>
      </c>
    </row>
    <row r="139" spans="1:14" ht="18">
      <c r="A139" s="16" t="s">
        <v>18</v>
      </c>
      <c r="B139" s="4" t="s">
        <v>139</v>
      </c>
      <c r="C139" s="20">
        <v>103.9</v>
      </c>
      <c r="D139" s="21">
        <v>103.7</v>
      </c>
      <c r="E139" s="32">
        <v>105</v>
      </c>
      <c r="F139" s="5">
        <v>103.6</v>
      </c>
      <c r="G139" s="5">
        <v>103.9</v>
      </c>
      <c r="H139" s="5">
        <v>103.8</v>
      </c>
      <c r="I139" s="5"/>
      <c r="J139" s="5">
        <v>104</v>
      </c>
      <c r="K139" s="5">
        <v>103.9</v>
      </c>
      <c r="L139" s="5"/>
      <c r="M139" s="5">
        <v>104.2</v>
      </c>
      <c r="N139" s="5">
        <v>104</v>
      </c>
    </row>
    <row r="140" spans="1:14" ht="34.5">
      <c r="A140" s="10" t="s">
        <v>310</v>
      </c>
      <c r="B140" s="4"/>
      <c r="C140" s="4"/>
      <c r="D140" s="5"/>
      <c r="E140" s="29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8">
      <c r="A141" s="16" t="s">
        <v>276</v>
      </c>
      <c r="B141" s="4" t="s">
        <v>21</v>
      </c>
      <c r="C141" s="4">
        <v>35.05</v>
      </c>
      <c r="D141" s="5">
        <v>1.72</v>
      </c>
      <c r="E141" s="33">
        <v>1.94</v>
      </c>
      <c r="F141" s="5">
        <v>1.94</v>
      </c>
      <c r="G141" s="5">
        <v>1.75</v>
      </c>
      <c r="H141" s="5">
        <v>1.84</v>
      </c>
      <c r="I141" s="5"/>
      <c r="J141" s="5">
        <v>1.84</v>
      </c>
      <c r="K141" s="5">
        <v>1.94</v>
      </c>
      <c r="L141" s="5"/>
      <c r="M141" s="5">
        <v>1.85</v>
      </c>
      <c r="N141" s="5">
        <v>1.95</v>
      </c>
    </row>
    <row r="142" spans="1:14" ht="18">
      <c r="A142" s="16" t="s">
        <v>293</v>
      </c>
      <c r="B142" s="4" t="s">
        <v>21</v>
      </c>
      <c r="C142" s="4" t="s">
        <v>323</v>
      </c>
      <c r="D142" s="5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8">
      <c r="A143" s="16" t="s">
        <v>277</v>
      </c>
      <c r="B143" s="4" t="s">
        <v>21</v>
      </c>
      <c r="C143" s="4" t="s">
        <v>323</v>
      </c>
      <c r="D143" s="5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8">
      <c r="A144" s="16" t="s">
        <v>268</v>
      </c>
      <c r="B144" s="4" t="s">
        <v>21</v>
      </c>
      <c r="C144" s="4" t="s">
        <v>323</v>
      </c>
      <c r="D144" s="5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8">
      <c r="A145" s="16" t="s">
        <v>267</v>
      </c>
      <c r="B145" s="4" t="s">
        <v>21</v>
      </c>
      <c r="C145" s="20">
        <v>5</v>
      </c>
      <c r="D145" s="5">
        <v>12.2</v>
      </c>
      <c r="E145" s="33">
        <v>11.4</v>
      </c>
      <c r="F145" s="5">
        <v>12.5</v>
      </c>
      <c r="G145" s="5">
        <v>12.3</v>
      </c>
      <c r="H145" s="5">
        <v>12.6</v>
      </c>
      <c r="I145" s="5"/>
      <c r="J145" s="5">
        <v>12.5</v>
      </c>
      <c r="K145" s="5">
        <v>12.7</v>
      </c>
      <c r="L145" s="5"/>
      <c r="M145" s="5">
        <v>12.6</v>
      </c>
      <c r="N145" s="5">
        <v>12.8</v>
      </c>
    </row>
    <row r="146" spans="1:14" ht="18">
      <c r="A146" s="16" t="s">
        <v>294</v>
      </c>
      <c r="B146" s="4" t="s">
        <v>21</v>
      </c>
      <c r="C146" s="20">
        <v>2.2</v>
      </c>
      <c r="D146" s="5">
        <v>10.7</v>
      </c>
      <c r="E146" s="33">
        <v>10</v>
      </c>
      <c r="F146" s="5">
        <v>10.6</v>
      </c>
      <c r="G146" s="5">
        <v>10.1</v>
      </c>
      <c r="H146" s="5">
        <v>10.8</v>
      </c>
      <c r="I146" s="5"/>
      <c r="J146" s="5">
        <v>10.2</v>
      </c>
      <c r="K146" s="5">
        <v>10.9</v>
      </c>
      <c r="L146" s="5"/>
      <c r="M146" s="5">
        <v>11</v>
      </c>
      <c r="N146" s="5">
        <v>11.5</v>
      </c>
    </row>
    <row r="147" spans="1:14" ht="18">
      <c r="A147" s="16" t="s">
        <v>22</v>
      </c>
      <c r="B147" s="4" t="s">
        <v>21</v>
      </c>
      <c r="C147" s="20">
        <v>3.5</v>
      </c>
      <c r="D147" s="5">
        <v>5.4</v>
      </c>
      <c r="E147" s="33">
        <v>5.6</v>
      </c>
      <c r="F147" s="5">
        <v>5.7</v>
      </c>
      <c r="G147" s="5">
        <v>5.5</v>
      </c>
      <c r="H147" s="5">
        <v>5.7</v>
      </c>
      <c r="I147" s="5"/>
      <c r="J147" s="5">
        <v>5.6</v>
      </c>
      <c r="K147" s="5">
        <v>5.8</v>
      </c>
      <c r="L147" s="5"/>
      <c r="M147" s="5">
        <v>5.7</v>
      </c>
      <c r="N147" s="5">
        <v>5.8</v>
      </c>
    </row>
    <row r="148" spans="1:14" ht="18">
      <c r="A148" s="16" t="s">
        <v>23</v>
      </c>
      <c r="B148" s="4" t="s">
        <v>21</v>
      </c>
      <c r="C148" s="20">
        <v>14.6</v>
      </c>
      <c r="D148" s="5">
        <v>12.3</v>
      </c>
      <c r="E148" s="33">
        <v>11.5</v>
      </c>
      <c r="F148" s="5">
        <v>11.6</v>
      </c>
      <c r="G148" s="5">
        <v>11.5</v>
      </c>
      <c r="H148" s="5">
        <v>11.7</v>
      </c>
      <c r="I148" s="5"/>
      <c r="J148" s="5">
        <v>11.6</v>
      </c>
      <c r="K148" s="5">
        <v>11.8</v>
      </c>
      <c r="L148" s="5"/>
      <c r="M148" s="5">
        <v>11.7</v>
      </c>
      <c r="N148" s="5">
        <v>11.9</v>
      </c>
    </row>
    <row r="149" spans="1:14" ht="18">
      <c r="A149" s="16" t="s">
        <v>24</v>
      </c>
      <c r="B149" s="4" t="s">
        <v>25</v>
      </c>
      <c r="C149" s="20">
        <v>3.7</v>
      </c>
      <c r="D149" s="5">
        <v>69.4</v>
      </c>
      <c r="E149" s="33">
        <v>68.3</v>
      </c>
      <c r="F149" s="5">
        <v>68.1</v>
      </c>
      <c r="G149" s="5">
        <v>68.1</v>
      </c>
      <c r="H149" s="5">
        <v>68.3</v>
      </c>
      <c r="I149" s="5"/>
      <c r="J149" s="5">
        <v>68.2</v>
      </c>
      <c r="K149" s="5">
        <v>68.5</v>
      </c>
      <c r="L149" s="5"/>
      <c r="M149" s="5">
        <v>68.6</v>
      </c>
      <c r="N149" s="5">
        <v>68.8</v>
      </c>
    </row>
    <row r="150" spans="1:14" ht="18">
      <c r="A150" s="16" t="s">
        <v>269</v>
      </c>
      <c r="B150" s="4" t="s">
        <v>26</v>
      </c>
      <c r="C150" s="20" t="s">
        <v>323</v>
      </c>
      <c r="D150" s="20"/>
      <c r="E150" s="24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8">
      <c r="A151" s="16" t="s">
        <v>27</v>
      </c>
      <c r="B151" s="4" t="s">
        <v>28</v>
      </c>
      <c r="C151" s="4" t="s">
        <v>323</v>
      </c>
      <c r="D151" s="4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18">
      <c r="A152" s="16" t="s">
        <v>288</v>
      </c>
      <c r="B152" s="4" t="s">
        <v>21</v>
      </c>
      <c r="C152" s="4" t="s">
        <v>323</v>
      </c>
      <c r="D152" s="4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8">
      <c r="A153" s="16" t="s">
        <v>29</v>
      </c>
      <c r="B153" s="4" t="s">
        <v>30</v>
      </c>
      <c r="C153" s="4" t="s">
        <v>323</v>
      </c>
      <c r="D153" s="4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90">
      <c r="A154" s="16" t="s">
        <v>270</v>
      </c>
      <c r="B154" s="4" t="s">
        <v>21</v>
      </c>
      <c r="C154" s="4" t="s">
        <v>323</v>
      </c>
      <c r="D154" s="4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8">
      <c r="A155" s="16" t="s">
        <v>31</v>
      </c>
      <c r="B155" s="4" t="s">
        <v>21</v>
      </c>
      <c r="C155" s="4" t="s">
        <v>323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54">
      <c r="A156" s="16" t="s">
        <v>271</v>
      </c>
      <c r="B156" s="4" t="s">
        <v>21</v>
      </c>
      <c r="C156" s="4" t="s">
        <v>323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36">
      <c r="A157" s="16" t="s">
        <v>272</v>
      </c>
      <c r="B157" s="4" t="s">
        <v>21</v>
      </c>
      <c r="C157" s="4" t="s">
        <v>323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36">
      <c r="A158" s="16" t="s">
        <v>273</v>
      </c>
      <c r="B158" s="4" t="s">
        <v>21</v>
      </c>
      <c r="C158" s="4" t="s">
        <v>323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36">
      <c r="A159" s="16" t="s">
        <v>278</v>
      </c>
      <c r="B159" s="4" t="s">
        <v>21</v>
      </c>
      <c r="C159" s="4" t="s">
        <v>323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36">
      <c r="A160" s="46" t="s">
        <v>274</v>
      </c>
      <c r="B160" s="47" t="s">
        <v>32</v>
      </c>
      <c r="C160" s="4" t="s">
        <v>323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16" t="s">
        <v>33</v>
      </c>
      <c r="B161" s="4" t="s">
        <v>32</v>
      </c>
      <c r="C161" s="4" t="s">
        <v>323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16" t="s">
        <v>275</v>
      </c>
      <c r="B162" s="4" t="s">
        <v>32</v>
      </c>
      <c r="C162" s="4" t="s">
        <v>323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36">
      <c r="A163" s="16" t="s">
        <v>280</v>
      </c>
      <c r="B163" s="4" t="s">
        <v>32</v>
      </c>
      <c r="C163" s="4" t="s">
        <v>323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16" t="s">
        <v>281</v>
      </c>
      <c r="B164" s="4" t="s">
        <v>32</v>
      </c>
      <c r="C164" s="4" t="s">
        <v>323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16" t="s">
        <v>279</v>
      </c>
      <c r="B165" s="4" t="s">
        <v>32</v>
      </c>
      <c r="C165" s="4" t="s">
        <v>323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36">
      <c r="A166" s="16" t="s">
        <v>287</v>
      </c>
      <c r="B166" s="4" t="s">
        <v>32</v>
      </c>
      <c r="C166" s="4" t="s">
        <v>323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16" t="s">
        <v>282</v>
      </c>
      <c r="B167" s="4" t="s">
        <v>34</v>
      </c>
      <c r="C167" s="4" t="s">
        <v>323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16" t="s">
        <v>283</v>
      </c>
      <c r="B168" s="4" t="s">
        <v>25</v>
      </c>
      <c r="C168" s="4" t="s">
        <v>323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16" t="s">
        <v>35</v>
      </c>
      <c r="B169" s="4" t="s">
        <v>36</v>
      </c>
      <c r="C169" s="4" t="s">
        <v>323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75" customHeight="1">
      <c r="A170" s="48" t="s">
        <v>292</v>
      </c>
      <c r="B170" s="4" t="s">
        <v>26</v>
      </c>
      <c r="C170" s="4" t="s">
        <v>323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16" t="s">
        <v>37</v>
      </c>
      <c r="B171" s="4" t="s">
        <v>21</v>
      </c>
      <c r="C171" s="4" t="s">
        <v>323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16" t="s">
        <v>38</v>
      </c>
      <c r="B172" s="4" t="s">
        <v>28</v>
      </c>
      <c r="C172" s="4" t="s">
        <v>323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16" t="s">
        <v>39</v>
      </c>
      <c r="B173" s="4" t="s">
        <v>28</v>
      </c>
      <c r="C173" s="4" t="s">
        <v>323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16" t="s">
        <v>40</v>
      </c>
      <c r="B174" s="4" t="s">
        <v>21</v>
      </c>
      <c r="C174" s="4" t="s">
        <v>323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16" t="s">
        <v>41</v>
      </c>
      <c r="B175" s="4" t="s">
        <v>28</v>
      </c>
      <c r="C175" s="4" t="s">
        <v>323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43.5" customHeight="1">
      <c r="A176" s="48" t="s">
        <v>289</v>
      </c>
      <c r="B176" s="4" t="s">
        <v>42</v>
      </c>
      <c r="C176" s="4" t="s">
        <v>323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16" t="s">
        <v>43</v>
      </c>
      <c r="B177" s="4" t="s">
        <v>44</v>
      </c>
      <c r="C177" s="4" t="s">
        <v>323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36" customHeight="1">
      <c r="A178" s="48" t="s">
        <v>290</v>
      </c>
      <c r="B178" s="4" t="s">
        <v>21</v>
      </c>
      <c r="C178" s="4" t="s">
        <v>323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36">
      <c r="A179" s="17" t="s">
        <v>45</v>
      </c>
      <c r="B179" s="4" t="s">
        <v>46</v>
      </c>
      <c r="C179" s="4" t="s">
        <v>323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16" t="s">
        <v>291</v>
      </c>
      <c r="B180" s="4" t="s">
        <v>28</v>
      </c>
      <c r="C180" s="4" t="s">
        <v>323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17" t="s">
        <v>284</v>
      </c>
      <c r="B181" s="4" t="s">
        <v>20</v>
      </c>
      <c r="C181" s="4" t="s">
        <v>323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72">
      <c r="A182" s="17" t="s">
        <v>285</v>
      </c>
      <c r="B182" s="4" t="s">
        <v>47</v>
      </c>
      <c r="C182" s="4" t="s">
        <v>323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16" t="s">
        <v>48</v>
      </c>
      <c r="B183" s="4" t="s">
        <v>47</v>
      </c>
      <c r="C183" s="4" t="s">
        <v>323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16" t="s">
        <v>286</v>
      </c>
      <c r="B184" s="4" t="s">
        <v>49</v>
      </c>
      <c r="C184" s="4" t="s">
        <v>323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16" t="s">
        <v>50</v>
      </c>
      <c r="B185" s="4" t="s">
        <v>47</v>
      </c>
      <c r="C185" s="4" t="s">
        <v>323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16" t="s">
        <v>51</v>
      </c>
      <c r="B186" s="4" t="s">
        <v>47</v>
      </c>
      <c r="C186" s="4" t="s">
        <v>323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16" t="s">
        <v>52</v>
      </c>
      <c r="B187" s="4" t="s">
        <v>53</v>
      </c>
      <c r="C187" s="4" t="s">
        <v>323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16" t="s">
        <v>54</v>
      </c>
      <c r="B188" s="4"/>
      <c r="C188" s="4" t="s">
        <v>323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16" t="s">
        <v>55</v>
      </c>
      <c r="B189" s="4" t="s">
        <v>53</v>
      </c>
      <c r="C189" s="4" t="s">
        <v>323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16" t="s">
        <v>56</v>
      </c>
      <c r="B190" s="4" t="s">
        <v>53</v>
      </c>
      <c r="C190" s="4" t="s">
        <v>323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16" t="s">
        <v>57</v>
      </c>
      <c r="B191" s="4" t="s">
        <v>53</v>
      </c>
      <c r="C191" s="4" t="s">
        <v>323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10" t="s">
        <v>319</v>
      </c>
      <c r="B192" s="4"/>
      <c r="C192" s="4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36">
      <c r="A193" s="16" t="s">
        <v>58</v>
      </c>
      <c r="B193" s="6" t="s">
        <v>60</v>
      </c>
      <c r="C193" s="6">
        <v>69.5</v>
      </c>
      <c r="D193" s="53">
        <v>0</v>
      </c>
      <c r="E193" s="55">
        <v>0</v>
      </c>
      <c r="F193" s="53">
        <v>15.6</v>
      </c>
      <c r="G193" s="53">
        <v>0</v>
      </c>
      <c r="H193" s="53">
        <v>0</v>
      </c>
      <c r="I193" s="53"/>
      <c r="J193" s="53">
        <v>0</v>
      </c>
      <c r="K193" s="53">
        <v>0</v>
      </c>
      <c r="L193" s="53"/>
      <c r="M193" s="53">
        <v>0</v>
      </c>
      <c r="N193" s="53">
        <v>0</v>
      </c>
    </row>
    <row r="194" spans="1:14" ht="36">
      <c r="A194" s="16" t="s">
        <v>61</v>
      </c>
      <c r="B194" s="4" t="s">
        <v>62</v>
      </c>
      <c r="C194" s="4">
        <v>156.3</v>
      </c>
      <c r="D194" s="53"/>
      <c r="E194" s="55"/>
      <c r="F194" s="55"/>
      <c r="G194" s="55"/>
      <c r="H194" s="55"/>
      <c r="I194" s="55"/>
      <c r="J194" s="55"/>
      <c r="K194" s="55"/>
      <c r="L194" s="55"/>
      <c r="M194" s="55"/>
      <c r="N194" s="55"/>
    </row>
    <row r="195" spans="1:14" ht="36">
      <c r="A195" s="16" t="s">
        <v>63</v>
      </c>
      <c r="B195" s="4" t="s">
        <v>139</v>
      </c>
      <c r="C195" s="4">
        <v>105.3</v>
      </c>
      <c r="D195" s="53"/>
      <c r="E195" s="55"/>
      <c r="F195" s="53">
        <v>104.5</v>
      </c>
      <c r="G195" s="53"/>
      <c r="H195" s="53"/>
      <c r="I195" s="53"/>
      <c r="J195" s="53"/>
      <c r="K195" s="53"/>
      <c r="L195" s="53"/>
      <c r="M195" s="53"/>
      <c r="N195" s="53"/>
    </row>
    <row r="196" spans="1:14" ht="18">
      <c r="A196" s="17" t="s">
        <v>64</v>
      </c>
      <c r="B196" s="6" t="s">
        <v>65</v>
      </c>
      <c r="C196" s="6">
        <v>3.5</v>
      </c>
      <c r="D196" s="5">
        <v>45.22</v>
      </c>
      <c r="E196" s="33">
        <v>45.56</v>
      </c>
      <c r="F196" s="50">
        <v>45.65</v>
      </c>
      <c r="G196" s="50">
        <v>45.65</v>
      </c>
      <c r="H196" s="50">
        <v>45.67</v>
      </c>
      <c r="I196" s="50"/>
      <c r="J196" s="50">
        <v>45.63</v>
      </c>
      <c r="K196" s="50">
        <v>45.65</v>
      </c>
      <c r="L196" s="50"/>
      <c r="M196" s="50">
        <v>45.56</v>
      </c>
      <c r="N196" s="50">
        <v>45.6</v>
      </c>
    </row>
    <row r="197" spans="1:14" ht="18">
      <c r="A197" s="17" t="s">
        <v>66</v>
      </c>
      <c r="B197" s="6" t="s">
        <v>67</v>
      </c>
      <c r="C197" s="6">
        <v>6.5</v>
      </c>
      <c r="D197" s="5">
        <v>100</v>
      </c>
      <c r="E197" s="33">
        <v>100</v>
      </c>
      <c r="F197" s="53">
        <v>100</v>
      </c>
      <c r="G197" s="53">
        <v>100</v>
      </c>
      <c r="H197" s="53">
        <v>100</v>
      </c>
      <c r="I197" s="53">
        <v>100</v>
      </c>
      <c r="J197" s="53">
        <v>100</v>
      </c>
      <c r="K197" s="53">
        <v>100</v>
      </c>
      <c r="L197" s="53">
        <v>100</v>
      </c>
      <c r="M197" s="53">
        <v>100</v>
      </c>
      <c r="N197" s="53">
        <v>100</v>
      </c>
    </row>
    <row r="198" spans="1:14" ht="18">
      <c r="A198" s="10" t="s">
        <v>68</v>
      </c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39.75" customHeight="1">
      <c r="A199" s="16" t="s">
        <v>69</v>
      </c>
      <c r="B199" s="4" t="s">
        <v>70</v>
      </c>
      <c r="C199" s="4">
        <v>105.7</v>
      </c>
      <c r="D199" s="5">
        <v>105.9</v>
      </c>
      <c r="E199" s="5">
        <v>103.2</v>
      </c>
      <c r="F199" s="5">
        <v>106.4</v>
      </c>
      <c r="G199" s="5">
        <v>104.4</v>
      </c>
      <c r="H199" s="5">
        <v>104.1</v>
      </c>
      <c r="I199" s="5"/>
      <c r="J199" s="5">
        <v>104</v>
      </c>
      <c r="K199" s="5">
        <v>104</v>
      </c>
      <c r="L199" s="5"/>
      <c r="M199" s="5">
        <v>104</v>
      </c>
      <c r="N199" s="5">
        <v>104</v>
      </c>
    </row>
    <row r="200" spans="1:14" ht="34.5">
      <c r="A200" s="12" t="s">
        <v>71</v>
      </c>
      <c r="B200" s="97" t="s">
        <v>60</v>
      </c>
      <c r="C200" s="23">
        <v>381</v>
      </c>
      <c r="D200" s="85">
        <v>3006</v>
      </c>
      <c r="E200" s="85">
        <v>3089.1</v>
      </c>
      <c r="F200" s="85">
        <v>3332.6</v>
      </c>
      <c r="G200" s="86">
        <v>3482.6</v>
      </c>
      <c r="H200" s="85">
        <v>3511.9</v>
      </c>
      <c r="I200" s="85"/>
      <c r="J200" s="86">
        <v>3632.5</v>
      </c>
      <c r="K200" s="85">
        <v>3694.6</v>
      </c>
      <c r="L200" s="85"/>
      <c r="M200" s="86">
        <v>3792.7</v>
      </c>
      <c r="N200" s="85">
        <v>3912.6</v>
      </c>
    </row>
    <row r="201" spans="1:14" ht="44.25" customHeight="1">
      <c r="A201" s="17" t="s">
        <v>332</v>
      </c>
      <c r="B201" s="7" t="s">
        <v>62</v>
      </c>
      <c r="C201" s="23">
        <v>98.07</v>
      </c>
      <c r="D201" s="39">
        <v>102.9</v>
      </c>
      <c r="E201" s="39">
        <v>100.6</v>
      </c>
      <c r="F201" s="39">
        <v>101.6</v>
      </c>
      <c r="G201" s="5">
        <v>100</v>
      </c>
      <c r="H201" s="39">
        <v>101.1</v>
      </c>
      <c r="I201" s="5"/>
      <c r="J201" s="5">
        <v>100.1</v>
      </c>
      <c r="K201" s="39">
        <v>101.2</v>
      </c>
      <c r="L201" s="5"/>
      <c r="M201" s="5">
        <v>100.3</v>
      </c>
      <c r="N201" s="39">
        <v>101.8</v>
      </c>
    </row>
    <row r="202" spans="1:14" ht="26.25" customHeight="1">
      <c r="A202" s="16" t="s">
        <v>72</v>
      </c>
      <c r="B202" s="4" t="s">
        <v>139</v>
      </c>
      <c r="C202" s="4">
        <v>107.8</v>
      </c>
      <c r="D202" s="5">
        <v>105.5</v>
      </c>
      <c r="E202" s="5">
        <v>102.2</v>
      </c>
      <c r="F202" s="5">
        <v>106.2</v>
      </c>
      <c r="G202" s="5">
        <v>104.5</v>
      </c>
      <c r="H202" s="5">
        <v>104.2</v>
      </c>
      <c r="I202" s="5"/>
      <c r="J202" s="5">
        <v>104.2</v>
      </c>
      <c r="K202" s="5">
        <v>104</v>
      </c>
      <c r="L202" s="5"/>
      <c r="M202" s="5">
        <v>104.1</v>
      </c>
      <c r="N202" s="21">
        <v>104</v>
      </c>
    </row>
    <row r="203" spans="1:14" ht="18">
      <c r="A203" s="16" t="s">
        <v>73</v>
      </c>
      <c r="B203" s="4" t="s">
        <v>151</v>
      </c>
      <c r="C203" s="4">
        <v>0.55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21"/>
    </row>
    <row r="204" spans="1:14" ht="36">
      <c r="A204" s="16" t="s">
        <v>73</v>
      </c>
      <c r="B204" s="4" t="s">
        <v>62</v>
      </c>
      <c r="C204" s="4">
        <v>53.09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36">
      <c r="A205" s="16" t="s">
        <v>156</v>
      </c>
      <c r="B205" s="4" t="s">
        <v>70</v>
      </c>
      <c r="C205" s="4">
        <v>103.6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21"/>
    </row>
    <row r="206" spans="1:14" ht="18">
      <c r="A206" s="12" t="s">
        <v>74</v>
      </c>
      <c r="B206" s="97" t="s">
        <v>8</v>
      </c>
      <c r="C206" s="7">
        <v>100.8</v>
      </c>
      <c r="D206" s="98">
        <v>308</v>
      </c>
      <c r="E206" s="98">
        <v>346.8</v>
      </c>
      <c r="F206" s="98">
        <v>396.4</v>
      </c>
      <c r="G206" s="99">
        <v>427.5</v>
      </c>
      <c r="H206" s="98">
        <v>432</v>
      </c>
      <c r="I206" s="98"/>
      <c r="J206" s="99">
        <v>454.4</v>
      </c>
      <c r="K206" s="98">
        <v>462.6</v>
      </c>
      <c r="L206" s="98"/>
      <c r="M206" s="99">
        <v>486.7</v>
      </c>
      <c r="N206" s="100">
        <v>496.8</v>
      </c>
    </row>
    <row r="207" spans="1:14" ht="36">
      <c r="A207" s="17" t="s">
        <v>333</v>
      </c>
      <c r="B207" s="4" t="s">
        <v>62</v>
      </c>
      <c r="C207" s="4">
        <v>102.5</v>
      </c>
      <c r="D207" s="39">
        <v>101.2</v>
      </c>
      <c r="E207" s="39">
        <v>108.7</v>
      </c>
      <c r="F207" s="39">
        <v>110.2</v>
      </c>
      <c r="G207" s="5">
        <v>103.5</v>
      </c>
      <c r="H207" s="39">
        <v>104.7</v>
      </c>
      <c r="I207" s="5"/>
      <c r="J207" s="5">
        <v>102.2</v>
      </c>
      <c r="K207" s="39">
        <v>102.8</v>
      </c>
      <c r="L207" s="5"/>
      <c r="M207" s="5">
        <v>103</v>
      </c>
      <c r="N207" s="39">
        <v>103.2</v>
      </c>
    </row>
    <row r="208" spans="1:14" ht="28.5" customHeight="1">
      <c r="A208" s="16" t="s">
        <v>75</v>
      </c>
      <c r="B208" s="4" t="s">
        <v>139</v>
      </c>
      <c r="C208" s="4">
        <v>103.6</v>
      </c>
      <c r="D208" s="5">
        <v>105.1</v>
      </c>
      <c r="E208" s="5">
        <v>103.6</v>
      </c>
      <c r="F208" s="5">
        <v>103.7</v>
      </c>
      <c r="G208" s="5">
        <v>104.2</v>
      </c>
      <c r="H208" s="5">
        <v>104.1</v>
      </c>
      <c r="I208" s="5"/>
      <c r="J208" s="5">
        <v>104</v>
      </c>
      <c r="K208" s="5">
        <v>104.2</v>
      </c>
      <c r="L208" s="5"/>
      <c r="M208" s="5">
        <v>104</v>
      </c>
      <c r="N208" s="21">
        <v>104.1</v>
      </c>
    </row>
    <row r="209" spans="1:14" ht="34.5">
      <c r="A209" s="10" t="s">
        <v>297</v>
      </c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21"/>
    </row>
    <row r="210" spans="1:14" ht="40.5" customHeight="1">
      <c r="A210" s="16" t="s">
        <v>157</v>
      </c>
      <c r="B210" s="4" t="s">
        <v>76</v>
      </c>
      <c r="C210" s="42">
        <v>16</v>
      </c>
      <c r="D210" s="101">
        <v>152</v>
      </c>
      <c r="E210" s="101">
        <v>155</v>
      </c>
      <c r="F210" s="101">
        <v>155</v>
      </c>
      <c r="G210" s="101">
        <v>152</v>
      </c>
      <c r="H210" s="101">
        <v>156</v>
      </c>
      <c r="I210" s="101"/>
      <c r="J210" s="101">
        <v>153</v>
      </c>
      <c r="K210" s="101">
        <v>157</v>
      </c>
      <c r="L210" s="101"/>
      <c r="M210" s="101">
        <v>154</v>
      </c>
      <c r="N210" s="101">
        <v>158</v>
      </c>
    </row>
    <row r="211" spans="1:14" ht="54">
      <c r="A211" s="16" t="s">
        <v>159</v>
      </c>
      <c r="B211" s="6" t="s">
        <v>77</v>
      </c>
      <c r="C211" s="6" t="s">
        <v>323</v>
      </c>
      <c r="D211" s="70"/>
      <c r="E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ht="36">
      <c r="A212" s="16" t="s">
        <v>158</v>
      </c>
      <c r="B212" s="4" t="s">
        <v>78</v>
      </c>
      <c r="C212" s="6" t="s">
        <v>323</v>
      </c>
      <c r="D212" s="70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">
      <c r="A213" s="10" t="s">
        <v>298</v>
      </c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79.5" customHeight="1">
      <c r="A214" s="17" t="s">
        <v>79</v>
      </c>
      <c r="B214" s="4" t="s">
        <v>60</v>
      </c>
      <c r="C214" s="4">
        <v>134.76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47.25" customHeight="1">
      <c r="A215" s="17" t="s">
        <v>80</v>
      </c>
      <c r="B215" s="4" t="s">
        <v>62</v>
      </c>
      <c r="C215" s="4">
        <v>19.3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29.25" customHeight="1">
      <c r="A216" s="16" t="s">
        <v>322</v>
      </c>
      <c r="B216" s="4" t="s">
        <v>139</v>
      </c>
      <c r="C216" s="4">
        <v>106.3</v>
      </c>
      <c r="D216" s="5"/>
      <c r="E216" s="5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1:14" ht="90">
      <c r="A217" s="16" t="s">
        <v>81</v>
      </c>
      <c r="B217" s="4" t="s">
        <v>151</v>
      </c>
      <c r="C217" s="4">
        <v>134.76</v>
      </c>
      <c r="D217" s="53">
        <v>347.1</v>
      </c>
      <c r="E217" s="53">
        <f>E220</f>
        <v>541.9000000000001</v>
      </c>
      <c r="F217" s="53">
        <f aca="true" t="shared" si="2" ref="F217:N217">F220</f>
        <v>433.3</v>
      </c>
      <c r="G217" s="53">
        <f t="shared" si="2"/>
        <v>410.4</v>
      </c>
      <c r="H217" s="53">
        <f t="shared" si="2"/>
        <v>463.1</v>
      </c>
      <c r="I217" s="53">
        <f t="shared" si="2"/>
        <v>0</v>
      </c>
      <c r="J217" s="53">
        <f t="shared" si="2"/>
        <v>410.5</v>
      </c>
      <c r="K217" s="53">
        <f t="shared" si="2"/>
        <v>463.6</v>
      </c>
      <c r="L217" s="53">
        <f t="shared" si="2"/>
        <v>0</v>
      </c>
      <c r="M217" s="53">
        <f t="shared" si="2"/>
        <v>435.5</v>
      </c>
      <c r="N217" s="53">
        <f t="shared" si="2"/>
        <v>465</v>
      </c>
    </row>
    <row r="218" spans="1:14" ht="36">
      <c r="A218" s="16" t="s">
        <v>82</v>
      </c>
      <c r="B218" s="4" t="s">
        <v>62</v>
      </c>
      <c r="C218" s="4">
        <v>464.6</v>
      </c>
      <c r="D218" s="39">
        <v>90.7</v>
      </c>
      <c r="E218" s="39">
        <v>147.3</v>
      </c>
      <c r="F218" s="39">
        <v>75.4</v>
      </c>
      <c r="G218" s="39">
        <v>89.9</v>
      </c>
      <c r="H218" s="39">
        <v>101.5</v>
      </c>
      <c r="I218" s="39"/>
      <c r="J218" s="39">
        <v>94.8</v>
      </c>
      <c r="K218" s="39">
        <v>94.9</v>
      </c>
      <c r="L218" s="39"/>
      <c r="M218" s="39">
        <v>100.6</v>
      </c>
      <c r="N218" s="39">
        <v>95</v>
      </c>
    </row>
    <row r="219" spans="1:14" ht="18">
      <c r="A219" s="16" t="s">
        <v>322</v>
      </c>
      <c r="B219" s="4" t="s">
        <v>139</v>
      </c>
      <c r="C219" s="4">
        <v>106.3</v>
      </c>
      <c r="D219" s="5">
        <v>106.1</v>
      </c>
      <c r="E219" s="5">
        <v>106</v>
      </c>
      <c r="F219" s="21">
        <v>106</v>
      </c>
      <c r="G219" s="21">
        <v>105.4</v>
      </c>
      <c r="H219" s="21">
        <v>105.3</v>
      </c>
      <c r="I219" s="21"/>
      <c r="J219" s="21">
        <v>105.5</v>
      </c>
      <c r="K219" s="21">
        <v>105.5</v>
      </c>
      <c r="L219" s="21"/>
      <c r="M219" s="21">
        <v>105.5</v>
      </c>
      <c r="N219" s="21">
        <v>105.6</v>
      </c>
    </row>
    <row r="220" spans="1:14" ht="93.75" customHeight="1">
      <c r="A220" s="12" t="s">
        <v>83</v>
      </c>
      <c r="B220" s="4"/>
      <c r="C220" s="4"/>
      <c r="D220" s="72">
        <f>D221+D222</f>
        <v>347.1</v>
      </c>
      <c r="E220" s="72">
        <f aca="true" t="shared" si="3" ref="E220:N220">E221+E222</f>
        <v>541.9000000000001</v>
      </c>
      <c r="F220" s="72">
        <f t="shared" si="3"/>
        <v>433.3</v>
      </c>
      <c r="G220" s="72">
        <f t="shared" si="3"/>
        <v>410.4</v>
      </c>
      <c r="H220" s="72">
        <f t="shared" si="3"/>
        <v>463.1</v>
      </c>
      <c r="I220" s="72">
        <f t="shared" si="3"/>
        <v>0</v>
      </c>
      <c r="J220" s="72">
        <f t="shared" si="3"/>
        <v>410.5</v>
      </c>
      <c r="K220" s="85">
        <f t="shared" si="3"/>
        <v>463.6</v>
      </c>
      <c r="L220" s="85">
        <f t="shared" si="3"/>
        <v>0</v>
      </c>
      <c r="M220" s="85">
        <f t="shared" si="3"/>
        <v>435.5</v>
      </c>
      <c r="N220" s="85">
        <f t="shared" si="3"/>
        <v>465</v>
      </c>
    </row>
    <row r="221" spans="1:14" ht="18">
      <c r="A221" s="17" t="s">
        <v>84</v>
      </c>
      <c r="B221" s="4" t="s">
        <v>85</v>
      </c>
      <c r="C221" s="4">
        <v>38.31</v>
      </c>
      <c r="D221" s="5">
        <v>169.4</v>
      </c>
      <c r="E221" s="5">
        <v>168.8</v>
      </c>
      <c r="F221" s="5">
        <v>167.5</v>
      </c>
      <c r="G221" s="5">
        <v>158.3</v>
      </c>
      <c r="H221" s="5">
        <v>174</v>
      </c>
      <c r="I221" s="5"/>
      <c r="J221" s="5">
        <v>158.4</v>
      </c>
      <c r="K221" s="5">
        <v>174.5</v>
      </c>
      <c r="L221" s="53"/>
      <c r="M221" s="53">
        <v>159.9</v>
      </c>
      <c r="N221" s="5">
        <v>175.8</v>
      </c>
    </row>
    <row r="222" spans="1:14" ht="18">
      <c r="A222" s="17" t="s">
        <v>313</v>
      </c>
      <c r="B222" s="4" t="s">
        <v>85</v>
      </c>
      <c r="C222" s="4">
        <v>96.45</v>
      </c>
      <c r="D222" s="5">
        <v>177.7</v>
      </c>
      <c r="E222" s="5">
        <v>373.1</v>
      </c>
      <c r="F222" s="5">
        <v>265.8</v>
      </c>
      <c r="G222" s="5">
        <v>252.1</v>
      </c>
      <c r="H222" s="5">
        <v>289.1</v>
      </c>
      <c r="I222" s="5"/>
      <c r="J222" s="5">
        <v>252.1</v>
      </c>
      <c r="K222" s="5">
        <v>289.1</v>
      </c>
      <c r="L222" s="53"/>
      <c r="M222" s="53">
        <v>275.6</v>
      </c>
      <c r="N222" s="5">
        <v>289.2</v>
      </c>
    </row>
    <row r="223" spans="1:14" ht="18">
      <c r="A223" s="16" t="s">
        <v>314</v>
      </c>
      <c r="B223" s="4" t="s">
        <v>85</v>
      </c>
      <c r="C223" s="4" t="s">
        <v>323</v>
      </c>
      <c r="D223" s="4"/>
      <c r="E223" s="4" t="s">
        <v>92</v>
      </c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16" t="s">
        <v>315</v>
      </c>
      <c r="B224" s="4" t="s">
        <v>85</v>
      </c>
      <c r="C224" s="4" t="s">
        <v>323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16" t="s">
        <v>86</v>
      </c>
      <c r="B225" s="4" t="s">
        <v>85</v>
      </c>
      <c r="C225" s="4" t="s">
        <v>323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16" t="s">
        <v>87</v>
      </c>
      <c r="B226" s="4" t="s">
        <v>85</v>
      </c>
      <c r="C226" s="4">
        <v>72.14</v>
      </c>
      <c r="D226" s="5">
        <f>D228+D229+D230</f>
        <v>89.8</v>
      </c>
      <c r="E226" s="5">
        <f aca="true" t="shared" si="4" ref="E226:N226">E228+E229+E230</f>
        <v>205.35</v>
      </c>
      <c r="F226" s="5">
        <f t="shared" si="4"/>
        <v>193.3</v>
      </c>
      <c r="G226" s="53">
        <f t="shared" si="4"/>
        <v>181.2</v>
      </c>
      <c r="H226" s="5">
        <f t="shared" si="4"/>
        <v>211.39999999999998</v>
      </c>
      <c r="I226" s="5">
        <f t="shared" si="4"/>
        <v>0</v>
      </c>
      <c r="J226" s="5">
        <f t="shared" si="4"/>
        <v>35.1</v>
      </c>
      <c r="K226" s="5">
        <f t="shared" si="4"/>
        <v>44.900000000000006</v>
      </c>
      <c r="L226" s="5">
        <f t="shared" si="4"/>
        <v>0</v>
      </c>
      <c r="M226" s="5">
        <f t="shared" si="4"/>
        <v>14.5</v>
      </c>
      <c r="N226" s="5">
        <f t="shared" si="4"/>
        <v>48.4</v>
      </c>
    </row>
    <row r="227" spans="1:14" ht="18">
      <c r="A227" s="16" t="s">
        <v>19</v>
      </c>
      <c r="B227" s="4"/>
      <c r="C227" s="4" t="s">
        <v>323</v>
      </c>
      <c r="D227" s="5"/>
      <c r="E227" s="5"/>
      <c r="F227" s="5"/>
      <c r="G227" s="53"/>
      <c r="H227" s="5"/>
      <c r="I227" s="5"/>
      <c r="J227" s="5"/>
      <c r="K227" s="5"/>
      <c r="L227" s="5"/>
      <c r="M227" s="5"/>
      <c r="N227" s="5"/>
    </row>
    <row r="228" spans="1:14" ht="18">
      <c r="A228" s="17" t="s">
        <v>316</v>
      </c>
      <c r="B228" s="4" t="s">
        <v>85</v>
      </c>
      <c r="C228" s="4">
        <v>65.36</v>
      </c>
      <c r="D228" s="5">
        <v>71.1</v>
      </c>
      <c r="E228" s="5">
        <v>161</v>
      </c>
      <c r="F228" s="5">
        <v>38.2</v>
      </c>
      <c r="G228" s="53">
        <v>170.2</v>
      </c>
      <c r="H228" s="5">
        <v>198</v>
      </c>
      <c r="I228" s="5"/>
      <c r="J228" s="5">
        <v>30.1</v>
      </c>
      <c r="K228" s="5">
        <v>37.5</v>
      </c>
      <c r="L228" s="5"/>
      <c r="M228" s="5">
        <v>7.5</v>
      </c>
      <c r="N228" s="5">
        <v>39.4</v>
      </c>
    </row>
    <row r="229" spans="1:14" ht="18">
      <c r="A229" s="17" t="s">
        <v>317</v>
      </c>
      <c r="B229" s="4" t="s">
        <v>85</v>
      </c>
      <c r="C229" s="4">
        <v>2.54</v>
      </c>
      <c r="D229" s="5">
        <v>11.9</v>
      </c>
      <c r="E229" s="5">
        <v>29.95</v>
      </c>
      <c r="F229" s="5">
        <v>88.7</v>
      </c>
      <c r="G229" s="53">
        <v>9</v>
      </c>
      <c r="H229" s="5">
        <v>10.2</v>
      </c>
      <c r="I229" s="5"/>
      <c r="J229" s="5">
        <v>4</v>
      </c>
      <c r="K229" s="5">
        <v>5.2</v>
      </c>
      <c r="L229" s="5"/>
      <c r="M229" s="5">
        <v>5</v>
      </c>
      <c r="N229" s="5">
        <v>6.1</v>
      </c>
    </row>
    <row r="230" spans="1:14" ht="18">
      <c r="A230" s="17" t="s">
        <v>318</v>
      </c>
      <c r="B230" s="4" t="s">
        <v>85</v>
      </c>
      <c r="C230" s="4">
        <v>4.24</v>
      </c>
      <c r="D230" s="5">
        <v>6.8</v>
      </c>
      <c r="E230" s="5">
        <v>14.4</v>
      </c>
      <c r="F230" s="5">
        <v>66.4</v>
      </c>
      <c r="G230" s="53">
        <v>2</v>
      </c>
      <c r="H230" s="5">
        <v>3.2</v>
      </c>
      <c r="I230" s="5"/>
      <c r="J230" s="5">
        <v>1</v>
      </c>
      <c r="K230" s="5">
        <v>2.2</v>
      </c>
      <c r="L230" s="5"/>
      <c r="M230" s="5">
        <v>2</v>
      </c>
      <c r="N230" s="5">
        <v>2.9</v>
      </c>
    </row>
    <row r="231" spans="1:14" ht="18">
      <c r="A231" s="16" t="s">
        <v>88</v>
      </c>
      <c r="B231" s="4" t="s">
        <v>85</v>
      </c>
      <c r="C231" s="4">
        <v>24.31</v>
      </c>
      <c r="D231" s="5"/>
      <c r="E231" s="5"/>
      <c r="F231" s="5"/>
      <c r="G231" s="53"/>
      <c r="H231" s="5"/>
      <c r="I231" s="5"/>
      <c r="J231" s="5"/>
      <c r="K231" s="5"/>
      <c r="L231" s="5"/>
      <c r="M231" s="5"/>
      <c r="N231" s="5"/>
    </row>
    <row r="232" spans="1:14" ht="57.75" customHeight="1">
      <c r="A232" s="10" t="s">
        <v>299</v>
      </c>
      <c r="B232" s="11"/>
      <c r="C232" s="2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8">
      <c r="A233" s="12" t="s">
        <v>300</v>
      </c>
      <c r="B233" s="11" t="s">
        <v>8</v>
      </c>
      <c r="C233" s="24">
        <v>518.74</v>
      </c>
      <c r="D233" s="72">
        <v>1357.6999999999998</v>
      </c>
      <c r="E233" s="73">
        <v>1929.4</v>
      </c>
      <c r="F233" s="72">
        <v>1788.6</v>
      </c>
      <c r="G233" s="72">
        <f>1306.6+257.8</f>
        <v>1564.3999999999999</v>
      </c>
      <c r="H233" s="72">
        <f>1306.6+257.8</f>
        <v>1564.3999999999999</v>
      </c>
      <c r="I233" s="72">
        <v>0</v>
      </c>
      <c r="J233" s="72">
        <f>1249.4+210.8</f>
        <v>1460.2</v>
      </c>
      <c r="K233" s="72">
        <f>1249.4+210.8</f>
        <v>1460.2</v>
      </c>
      <c r="L233" s="72">
        <v>0</v>
      </c>
      <c r="M233" s="72">
        <f>1268.2+210.8</f>
        <v>1479</v>
      </c>
      <c r="N233" s="72">
        <f>1268.2+210.8</f>
        <v>1479</v>
      </c>
    </row>
    <row r="234" spans="1:14" ht="21.75" customHeight="1">
      <c r="A234" s="15" t="s">
        <v>155</v>
      </c>
      <c r="B234" s="14" t="s">
        <v>89</v>
      </c>
      <c r="C234" s="25">
        <v>133.3</v>
      </c>
      <c r="D234" s="5">
        <v>531.8</v>
      </c>
      <c r="E234" s="33">
        <v>616</v>
      </c>
      <c r="F234" s="5">
        <v>626.8</v>
      </c>
      <c r="G234" s="5">
        <v>621.7</v>
      </c>
      <c r="H234" s="5">
        <v>621.7</v>
      </c>
      <c r="I234" s="5"/>
      <c r="J234" s="5">
        <v>637.3</v>
      </c>
      <c r="K234" s="5">
        <v>637.3</v>
      </c>
      <c r="L234" s="5"/>
      <c r="M234" s="5">
        <v>656.1</v>
      </c>
      <c r="N234" s="5">
        <v>656.1</v>
      </c>
    </row>
    <row r="235" spans="1:14" ht="18">
      <c r="A235" s="13" t="s">
        <v>301</v>
      </c>
      <c r="B235" s="14" t="s">
        <v>89</v>
      </c>
      <c r="C235" s="25">
        <v>119</v>
      </c>
      <c r="D235" s="72">
        <v>391.1</v>
      </c>
      <c r="E235" s="73">
        <v>454.6</v>
      </c>
      <c r="F235" s="72">
        <v>484.1</v>
      </c>
      <c r="G235" s="72">
        <v>506.2</v>
      </c>
      <c r="H235" s="72">
        <v>506.2</v>
      </c>
      <c r="I235" s="72"/>
      <c r="J235" s="72">
        <v>521.1</v>
      </c>
      <c r="K235" s="72">
        <v>521.1</v>
      </c>
      <c r="L235" s="72"/>
      <c r="M235" s="72">
        <v>539.1</v>
      </c>
      <c r="N235" s="72">
        <v>539.1</v>
      </c>
    </row>
    <row r="236" spans="1:14" ht="18">
      <c r="A236" s="15" t="s">
        <v>19</v>
      </c>
      <c r="B236" s="14"/>
      <c r="C236" s="25"/>
      <c r="D236" s="5"/>
      <c r="E236" s="33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8">
      <c r="A237" s="15" t="s">
        <v>1</v>
      </c>
      <c r="B237" s="14" t="s">
        <v>89</v>
      </c>
      <c r="C237" s="25">
        <v>106.8</v>
      </c>
      <c r="D237" s="5">
        <v>302.8</v>
      </c>
      <c r="E237" s="33">
        <v>362.3</v>
      </c>
      <c r="F237" s="5">
        <v>366.3</v>
      </c>
      <c r="G237" s="5">
        <v>382.8</v>
      </c>
      <c r="H237" s="5">
        <v>382.8</v>
      </c>
      <c r="I237" s="5"/>
      <c r="J237" s="5">
        <v>398.1</v>
      </c>
      <c r="K237" s="5">
        <v>398.1</v>
      </c>
      <c r="L237" s="5"/>
      <c r="M237" s="5">
        <v>414</v>
      </c>
      <c r="N237" s="5">
        <v>414</v>
      </c>
    </row>
    <row r="238" spans="1:14" ht="18">
      <c r="A238" s="15" t="s">
        <v>59</v>
      </c>
      <c r="B238" s="14" t="s">
        <v>89</v>
      </c>
      <c r="C238" s="25">
        <v>4.3</v>
      </c>
      <c r="D238" s="5">
        <v>37.7</v>
      </c>
      <c r="E238" s="33">
        <v>37.4</v>
      </c>
      <c r="F238" s="5">
        <v>42.3</v>
      </c>
      <c r="G238" s="5">
        <v>47.5</v>
      </c>
      <c r="H238" s="5">
        <v>47.5</v>
      </c>
      <c r="I238" s="5"/>
      <c r="J238" s="5">
        <v>45.7</v>
      </c>
      <c r="K238" s="5">
        <v>45.7</v>
      </c>
      <c r="L238" s="5"/>
      <c r="M238" s="5">
        <v>45.7</v>
      </c>
      <c r="N238" s="5">
        <v>45.7</v>
      </c>
    </row>
    <row r="239" spans="1:14" ht="36">
      <c r="A239" s="15" t="s">
        <v>2</v>
      </c>
      <c r="B239" s="14" t="s">
        <v>89</v>
      </c>
      <c r="C239" s="25">
        <v>3.1</v>
      </c>
      <c r="D239" s="5">
        <v>0</v>
      </c>
      <c r="E239" s="33">
        <v>0</v>
      </c>
      <c r="F239" s="5">
        <v>17.7</v>
      </c>
      <c r="G239" s="5">
        <v>18.2</v>
      </c>
      <c r="H239" s="5">
        <v>18.2</v>
      </c>
      <c r="I239" s="5"/>
      <c r="J239" s="5">
        <v>18.8</v>
      </c>
      <c r="K239" s="5">
        <v>18.8</v>
      </c>
      <c r="L239" s="5"/>
      <c r="M239" s="5">
        <v>19.6</v>
      </c>
      <c r="N239" s="5">
        <v>19.6</v>
      </c>
    </row>
    <row r="240" spans="1:14" ht="18" customHeight="1">
      <c r="A240" s="15" t="s">
        <v>3</v>
      </c>
      <c r="B240" s="14" t="s">
        <v>89</v>
      </c>
      <c r="C240" s="25">
        <v>0.2</v>
      </c>
      <c r="D240" s="5">
        <v>6.6</v>
      </c>
      <c r="E240" s="33">
        <v>9.6</v>
      </c>
      <c r="F240" s="5">
        <v>9.7</v>
      </c>
      <c r="G240" s="5">
        <v>10.5</v>
      </c>
      <c r="H240" s="5">
        <v>10.5</v>
      </c>
      <c r="I240" s="5"/>
      <c r="J240" s="5">
        <v>10.8</v>
      </c>
      <c r="K240" s="5">
        <v>10.8</v>
      </c>
      <c r="L240" s="5"/>
      <c r="M240" s="5">
        <v>11</v>
      </c>
      <c r="N240" s="5">
        <v>11</v>
      </c>
    </row>
    <row r="241" spans="1:14" ht="18">
      <c r="A241" s="15" t="s">
        <v>4</v>
      </c>
      <c r="B241" s="14" t="s">
        <v>89</v>
      </c>
      <c r="C241" s="25" t="s">
        <v>323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/>
      <c r="J241" s="25">
        <v>0</v>
      </c>
      <c r="K241" s="25">
        <v>0</v>
      </c>
      <c r="L241" s="25"/>
      <c r="M241" s="25">
        <v>0</v>
      </c>
      <c r="N241" s="25">
        <v>0</v>
      </c>
    </row>
    <row r="242" spans="1:14" ht="18">
      <c r="A242" s="15" t="s">
        <v>5</v>
      </c>
      <c r="B242" s="14" t="s">
        <v>89</v>
      </c>
      <c r="C242" s="25">
        <v>3.5</v>
      </c>
      <c r="D242" s="5">
        <v>31.1</v>
      </c>
      <c r="E242" s="33">
        <v>32.9</v>
      </c>
      <c r="F242" s="5">
        <v>33.7</v>
      </c>
      <c r="G242" s="5">
        <v>34.1</v>
      </c>
      <c r="H242" s="5">
        <v>34.1</v>
      </c>
      <c r="I242" s="5"/>
      <c r="J242" s="5">
        <v>34.6</v>
      </c>
      <c r="K242" s="5">
        <v>34.6</v>
      </c>
      <c r="L242" s="5"/>
      <c r="M242" s="5">
        <v>35</v>
      </c>
      <c r="N242" s="5">
        <v>35</v>
      </c>
    </row>
    <row r="243" spans="1:14" ht="18">
      <c r="A243" s="15" t="s">
        <v>324</v>
      </c>
      <c r="B243" s="14" t="s">
        <v>89</v>
      </c>
      <c r="C243" s="25">
        <v>1.1</v>
      </c>
      <c r="D243" s="5">
        <v>5.9</v>
      </c>
      <c r="E243" s="33">
        <v>6.4</v>
      </c>
      <c r="F243" s="5">
        <v>6.5</v>
      </c>
      <c r="G243" s="5">
        <v>6.5</v>
      </c>
      <c r="H243" s="5">
        <v>6.5</v>
      </c>
      <c r="I243" s="5"/>
      <c r="J243" s="5">
        <v>6.6</v>
      </c>
      <c r="K243" s="5">
        <v>6.6</v>
      </c>
      <c r="L243" s="5"/>
      <c r="M243" s="5">
        <v>6.7</v>
      </c>
      <c r="N243" s="5">
        <v>6.7</v>
      </c>
    </row>
    <row r="244" spans="1:14" ht="18">
      <c r="A244" s="10" t="s">
        <v>6</v>
      </c>
      <c r="B244" s="11" t="s">
        <v>89</v>
      </c>
      <c r="C244" s="25">
        <v>14.3</v>
      </c>
      <c r="D244" s="72">
        <v>140.7</v>
      </c>
      <c r="E244" s="73">
        <v>161.5</v>
      </c>
      <c r="F244" s="72">
        <v>147.8</v>
      </c>
      <c r="G244" s="72">
        <v>115.5</v>
      </c>
      <c r="H244" s="72">
        <v>115.5</v>
      </c>
      <c r="I244" s="72"/>
      <c r="J244" s="72">
        <v>116.1</v>
      </c>
      <c r="K244" s="72">
        <v>116.1</v>
      </c>
      <c r="L244" s="72"/>
      <c r="M244" s="72">
        <v>117</v>
      </c>
      <c r="N244" s="72">
        <v>117</v>
      </c>
    </row>
    <row r="245" spans="1:14" ht="18">
      <c r="A245" s="10" t="s">
        <v>124</v>
      </c>
      <c r="B245" s="11" t="s">
        <v>89</v>
      </c>
      <c r="C245" s="25">
        <v>387.6</v>
      </c>
      <c r="D245" s="72">
        <v>825.9</v>
      </c>
      <c r="E245" s="73">
        <v>1313.4</v>
      </c>
      <c r="F245" s="72">
        <v>1161.8</v>
      </c>
      <c r="G245" s="72">
        <f>684.9+257.8</f>
        <v>942.7</v>
      </c>
      <c r="H245" s="72">
        <f>684.9+257.8</f>
        <v>942.7</v>
      </c>
      <c r="I245" s="72"/>
      <c r="J245" s="72">
        <f>612.1+210.8</f>
        <v>822.9000000000001</v>
      </c>
      <c r="K245" s="72">
        <f>612.1+210.8</f>
        <v>822.9000000000001</v>
      </c>
      <c r="L245" s="72"/>
      <c r="M245" s="72">
        <f>612.1+210.8</f>
        <v>822.9000000000001</v>
      </c>
      <c r="N245" s="72">
        <f>612.1+210.8</f>
        <v>822.9000000000001</v>
      </c>
    </row>
    <row r="246" spans="1:14" ht="18">
      <c r="A246" s="16" t="s">
        <v>19</v>
      </c>
      <c r="B246" s="11"/>
      <c r="C246" s="25"/>
      <c r="D246" s="5"/>
      <c r="E246" s="29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8">
      <c r="A247" s="16" t="s">
        <v>302</v>
      </c>
      <c r="B247" s="11" t="s">
        <v>89</v>
      </c>
      <c r="C247" s="25">
        <v>62.6</v>
      </c>
      <c r="D247" s="5">
        <v>153.3</v>
      </c>
      <c r="E247" s="33">
        <v>496.9</v>
      </c>
      <c r="F247" s="5">
        <v>215.6</v>
      </c>
      <c r="G247" s="5">
        <f>170.1+166.6</f>
        <v>336.7</v>
      </c>
      <c r="H247" s="5">
        <f>170.1+166.6</f>
        <v>336.7</v>
      </c>
      <c r="I247" s="5"/>
      <c r="J247" s="5">
        <f>47.5+2.7+204.2</f>
        <v>254.39999999999998</v>
      </c>
      <c r="K247" s="5">
        <f>47.5+2.7+204.2</f>
        <v>254.39999999999998</v>
      </c>
      <c r="L247" s="5"/>
      <c r="M247" s="5">
        <f>2.7+251.7</f>
        <v>254.39999999999998</v>
      </c>
      <c r="N247" s="5">
        <f>2.7+251.7</f>
        <v>254.39999999999998</v>
      </c>
    </row>
    <row r="248" spans="1:14" ht="18">
      <c r="A248" s="16" t="s">
        <v>303</v>
      </c>
      <c r="B248" s="11" t="s">
        <v>89</v>
      </c>
      <c r="C248" s="24">
        <v>249.3</v>
      </c>
      <c r="D248" s="5">
        <v>604.5</v>
      </c>
      <c r="E248" s="33">
        <v>741.3</v>
      </c>
      <c r="F248" s="5">
        <v>752.5</v>
      </c>
      <c r="G248" s="5">
        <f>484.1+2.5+257.8</f>
        <v>744.4000000000001</v>
      </c>
      <c r="H248" s="5">
        <f>484.1+2.5+257.8</f>
        <v>744.4000000000001</v>
      </c>
      <c r="I248" s="5"/>
      <c r="J248" s="5">
        <f>533.5+210.8</f>
        <v>744.3</v>
      </c>
      <c r="K248" s="5">
        <f>533.5+210.8</f>
        <v>744.3</v>
      </c>
      <c r="L248" s="5"/>
      <c r="M248" s="5">
        <v>744.3</v>
      </c>
      <c r="N248" s="5">
        <v>744.3</v>
      </c>
    </row>
    <row r="249" spans="1:14" ht="18">
      <c r="A249" s="16" t="s">
        <v>304</v>
      </c>
      <c r="B249" s="11" t="s">
        <v>89</v>
      </c>
      <c r="C249" s="24">
        <v>23</v>
      </c>
      <c r="D249" s="5">
        <v>50.2</v>
      </c>
      <c r="E249" s="33">
        <v>57.7</v>
      </c>
      <c r="F249" s="5">
        <v>140</v>
      </c>
      <c r="G249" s="5">
        <v>30.8</v>
      </c>
      <c r="H249" s="5">
        <v>30.8</v>
      </c>
      <c r="I249" s="5"/>
      <c r="J249" s="5">
        <v>31.1</v>
      </c>
      <c r="K249" s="5">
        <v>31.1</v>
      </c>
      <c r="L249" s="5"/>
      <c r="M249" s="5">
        <v>31.1</v>
      </c>
      <c r="N249" s="5">
        <v>31.1</v>
      </c>
    </row>
    <row r="250" spans="1:14" ht="18">
      <c r="A250" s="16" t="s">
        <v>19</v>
      </c>
      <c r="B250" s="43"/>
      <c r="C250" s="24"/>
      <c r="D250" s="5"/>
      <c r="E250" s="29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8">
      <c r="A251" s="16" t="s">
        <v>125</v>
      </c>
      <c r="B251" s="11" t="s">
        <v>89</v>
      </c>
      <c r="C251" s="24">
        <v>14.1</v>
      </c>
      <c r="D251" s="5">
        <v>17.9</v>
      </c>
      <c r="E251" s="33">
        <v>40.5</v>
      </c>
      <c r="F251" s="5">
        <v>29.6</v>
      </c>
      <c r="G251" s="5">
        <v>30.8</v>
      </c>
      <c r="H251" s="5">
        <v>30.8</v>
      </c>
      <c r="I251" s="5"/>
      <c r="J251" s="5">
        <v>31.1</v>
      </c>
      <c r="K251" s="5">
        <v>31.1</v>
      </c>
      <c r="L251" s="5"/>
      <c r="M251" s="5">
        <v>31.1</v>
      </c>
      <c r="N251" s="5">
        <v>31.1</v>
      </c>
    </row>
    <row r="252" spans="1:14" ht="18">
      <c r="A252" s="12" t="s">
        <v>305</v>
      </c>
      <c r="B252" s="11" t="s">
        <v>89</v>
      </c>
      <c r="C252" s="24">
        <v>533.43</v>
      </c>
      <c r="D252" s="72">
        <v>1342.8</v>
      </c>
      <c r="E252" s="73">
        <v>1890.4</v>
      </c>
      <c r="F252" s="72">
        <f>F254+F255+F256+F257+F258+F260+F261+F263+F264+F265</f>
        <v>1833.6</v>
      </c>
      <c r="G252" s="72">
        <f>G254+G255+G256+G257+G258+G260+G261+G263+G264+G265</f>
        <v>1555.4</v>
      </c>
      <c r="H252" s="72">
        <f>H254+H255+H256+H257+H258+H260+H261+H263+H264+H265</f>
        <v>1555.4</v>
      </c>
      <c r="I252" s="72"/>
      <c r="J252" s="72">
        <f>J254+J255+J256+J257+J258+J260+J261+J263+J264+J265</f>
        <v>1449.3000000000002</v>
      </c>
      <c r="K252" s="72">
        <f>K254+K255+K256+K257+K258+K260+K261+K263+K264+K265</f>
        <v>1449.3000000000002</v>
      </c>
      <c r="L252" s="72"/>
      <c r="M252" s="72">
        <f>M254+M255+M256+M257+M258+M260+M261+M263+M264+M265</f>
        <v>1467.5</v>
      </c>
      <c r="N252" s="72">
        <f>N254+N255+N256+N257+N258+N260+N261+N263+N264+N265</f>
        <v>1467.5</v>
      </c>
    </row>
    <row r="253" spans="1:14" ht="18">
      <c r="A253" s="18" t="s">
        <v>0</v>
      </c>
      <c r="B253" s="14"/>
      <c r="C253" s="24"/>
      <c r="D253" s="5"/>
      <c r="E253" s="29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8">
      <c r="A254" s="15" t="s">
        <v>126</v>
      </c>
      <c r="B254" s="14" t="s">
        <v>89</v>
      </c>
      <c r="C254" s="26">
        <v>57.6</v>
      </c>
      <c r="D254" s="5">
        <v>114.8</v>
      </c>
      <c r="E254" s="33">
        <v>125.8</v>
      </c>
      <c r="F254" s="5">
        <v>145.4</v>
      </c>
      <c r="G254" s="5">
        <v>146.3</v>
      </c>
      <c r="H254" s="5">
        <v>146.3</v>
      </c>
      <c r="I254" s="5"/>
      <c r="J254" s="5">
        <v>146.3</v>
      </c>
      <c r="K254" s="5">
        <v>146.3</v>
      </c>
      <c r="L254" s="5"/>
      <c r="M254" s="5">
        <v>146.3</v>
      </c>
      <c r="N254" s="5">
        <v>146.3</v>
      </c>
    </row>
    <row r="255" spans="1:14" ht="18">
      <c r="A255" s="15" t="s">
        <v>326</v>
      </c>
      <c r="B255" s="14"/>
      <c r="C255" s="26" t="s">
        <v>323</v>
      </c>
      <c r="D255" s="5">
        <v>2.2</v>
      </c>
      <c r="E255" s="33">
        <v>2.4</v>
      </c>
      <c r="F255" s="5">
        <v>2.5</v>
      </c>
      <c r="G255" s="5">
        <v>2.5</v>
      </c>
      <c r="H255" s="5">
        <v>2.5</v>
      </c>
      <c r="I255" s="5"/>
      <c r="J255" s="5">
        <v>2.7</v>
      </c>
      <c r="K255" s="5">
        <v>2.7</v>
      </c>
      <c r="L255" s="5"/>
      <c r="M255" s="5">
        <v>2.7</v>
      </c>
      <c r="N255" s="5">
        <v>2.7</v>
      </c>
    </row>
    <row r="256" spans="1:14" ht="36">
      <c r="A256" s="15" t="s">
        <v>127</v>
      </c>
      <c r="B256" s="14" t="s">
        <v>89</v>
      </c>
      <c r="C256" s="24">
        <v>2.81</v>
      </c>
      <c r="D256" s="5">
        <v>8.5</v>
      </c>
      <c r="E256" s="33">
        <v>12.2</v>
      </c>
      <c r="F256" s="5">
        <v>16.3</v>
      </c>
      <c r="G256" s="5">
        <v>17.1</v>
      </c>
      <c r="H256" s="5">
        <v>17.1</v>
      </c>
      <c r="I256" s="5"/>
      <c r="J256" s="5">
        <v>17.2</v>
      </c>
      <c r="K256" s="5">
        <v>17.2</v>
      </c>
      <c r="L256" s="5"/>
      <c r="M256" s="5">
        <v>17.2</v>
      </c>
      <c r="N256" s="5">
        <v>17.2</v>
      </c>
    </row>
    <row r="257" spans="1:14" ht="18">
      <c r="A257" s="15" t="s">
        <v>128</v>
      </c>
      <c r="B257" s="14" t="s">
        <v>89</v>
      </c>
      <c r="C257" s="24">
        <v>48.25</v>
      </c>
      <c r="D257" s="5">
        <v>128.8</v>
      </c>
      <c r="E257" s="33">
        <v>204.6</v>
      </c>
      <c r="F257" s="5">
        <v>169.8</v>
      </c>
      <c r="G257" s="5">
        <v>205.8</v>
      </c>
      <c r="H257" s="5">
        <v>205.8</v>
      </c>
      <c r="I257" s="5"/>
      <c r="J257" s="5">
        <v>165.3</v>
      </c>
      <c r="K257" s="5">
        <v>165.3</v>
      </c>
      <c r="L257" s="5"/>
      <c r="M257" s="5">
        <v>165.3</v>
      </c>
      <c r="N257" s="5">
        <v>165.3</v>
      </c>
    </row>
    <row r="258" spans="1:14" ht="18">
      <c r="A258" s="15" t="s">
        <v>129</v>
      </c>
      <c r="B258" s="14" t="s">
        <v>89</v>
      </c>
      <c r="C258" s="25">
        <v>38.02</v>
      </c>
      <c r="D258" s="5">
        <v>91.4</v>
      </c>
      <c r="E258" s="33">
        <v>104.5</v>
      </c>
      <c r="F258" s="5">
        <v>88.4</v>
      </c>
      <c r="G258" s="5">
        <v>108.9</v>
      </c>
      <c r="H258" s="5">
        <v>108.9</v>
      </c>
      <c r="I258" s="5"/>
      <c r="J258" s="5">
        <v>181.9</v>
      </c>
      <c r="K258" s="5">
        <v>181.9</v>
      </c>
      <c r="L258" s="5"/>
      <c r="M258" s="5">
        <v>181.9</v>
      </c>
      <c r="N258" s="5">
        <v>181.9</v>
      </c>
    </row>
    <row r="259" spans="1:14" ht="18">
      <c r="A259" s="15" t="s">
        <v>130</v>
      </c>
      <c r="B259" s="14" t="s">
        <v>89</v>
      </c>
      <c r="C259" s="25">
        <v>1.7</v>
      </c>
      <c r="D259" s="5"/>
      <c r="E259" s="33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8">
      <c r="A260" s="15" t="s">
        <v>90</v>
      </c>
      <c r="B260" s="14" t="s">
        <v>89</v>
      </c>
      <c r="C260" s="25">
        <v>252.1</v>
      </c>
      <c r="D260" s="5">
        <v>779.3</v>
      </c>
      <c r="E260" s="33">
        <v>1189.9</v>
      </c>
      <c r="F260" s="5">
        <v>1075.3</v>
      </c>
      <c r="G260" s="5">
        <f>441.9+257.8+2.5</f>
        <v>702.2</v>
      </c>
      <c r="H260" s="5">
        <f>441.9+257.8+2.5</f>
        <v>702.2</v>
      </c>
      <c r="I260" s="5"/>
      <c r="J260" s="5">
        <f>669.8+2.7</f>
        <v>672.5</v>
      </c>
      <c r="K260" s="5">
        <f>669.8+2.7</f>
        <v>672.5</v>
      </c>
      <c r="L260" s="5"/>
      <c r="M260" s="5">
        <f>669.8+18.2+2.7</f>
        <v>690.7</v>
      </c>
      <c r="N260" s="5">
        <f>669.8+18.2+2.7</f>
        <v>690.7</v>
      </c>
    </row>
    <row r="261" spans="1:14" ht="18">
      <c r="A261" s="15" t="s">
        <v>131</v>
      </c>
      <c r="B261" s="14" t="s">
        <v>89</v>
      </c>
      <c r="C261" s="25">
        <v>67.6</v>
      </c>
      <c r="D261" s="5">
        <v>133.2</v>
      </c>
      <c r="E261" s="33">
        <v>159</v>
      </c>
      <c r="F261" s="5">
        <v>202.4</v>
      </c>
      <c r="G261" s="5">
        <v>167</v>
      </c>
      <c r="H261" s="5">
        <v>167</v>
      </c>
      <c r="I261" s="5"/>
      <c r="J261" s="5">
        <v>170.2</v>
      </c>
      <c r="K261" s="5">
        <v>170.2</v>
      </c>
      <c r="L261" s="5"/>
      <c r="M261" s="5">
        <v>170.2</v>
      </c>
      <c r="N261" s="5">
        <v>170.2</v>
      </c>
    </row>
    <row r="262" spans="1:14" ht="18">
      <c r="A262" s="15" t="s">
        <v>132</v>
      </c>
      <c r="B262" s="14" t="s">
        <v>89</v>
      </c>
      <c r="C262" s="25">
        <v>0</v>
      </c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8">
      <c r="A263" s="15" t="s">
        <v>91</v>
      </c>
      <c r="B263" s="14" t="s">
        <v>89</v>
      </c>
      <c r="C263" s="25">
        <v>62</v>
      </c>
      <c r="D263" s="5">
        <v>75.1</v>
      </c>
      <c r="E263" s="33">
        <v>75.9</v>
      </c>
      <c r="F263" s="5">
        <v>104.2</v>
      </c>
      <c r="G263" s="5">
        <v>77.1</v>
      </c>
      <c r="H263" s="5">
        <v>77.1</v>
      </c>
      <c r="I263" s="5"/>
      <c r="J263" s="5">
        <v>77.9</v>
      </c>
      <c r="K263" s="5">
        <v>77.9</v>
      </c>
      <c r="L263" s="5"/>
      <c r="M263" s="5">
        <v>77.9</v>
      </c>
      <c r="N263" s="5">
        <v>77.9</v>
      </c>
    </row>
    <row r="264" spans="1:14" ht="18">
      <c r="A264" s="15" t="s">
        <v>133</v>
      </c>
      <c r="B264" s="14" t="s">
        <v>89</v>
      </c>
      <c r="C264" s="25">
        <v>0.41</v>
      </c>
      <c r="D264" s="5">
        <v>3.2</v>
      </c>
      <c r="E264" s="33">
        <v>8.9</v>
      </c>
      <c r="F264" s="5">
        <v>21.8</v>
      </c>
      <c r="G264" s="5">
        <v>121</v>
      </c>
      <c r="H264" s="5">
        <v>121</v>
      </c>
      <c r="I264" s="5"/>
      <c r="J264" s="5">
        <v>7.8</v>
      </c>
      <c r="K264" s="5">
        <v>7.8</v>
      </c>
      <c r="L264" s="5"/>
      <c r="M264" s="5">
        <v>7.8</v>
      </c>
      <c r="N264" s="5">
        <v>7.8</v>
      </c>
    </row>
    <row r="265" spans="1:14" ht="18">
      <c r="A265" s="15" t="s">
        <v>325</v>
      </c>
      <c r="B265" s="14" t="s">
        <v>89</v>
      </c>
      <c r="C265" s="25" t="s">
        <v>323</v>
      </c>
      <c r="D265" s="5">
        <v>6.3</v>
      </c>
      <c r="E265" s="33">
        <v>7.2</v>
      </c>
      <c r="F265" s="5">
        <v>7.5</v>
      </c>
      <c r="G265" s="5">
        <v>7.5</v>
      </c>
      <c r="H265" s="5">
        <v>7.5</v>
      </c>
      <c r="I265" s="5"/>
      <c r="J265" s="5">
        <v>7.5</v>
      </c>
      <c r="K265" s="5">
        <v>7.5</v>
      </c>
      <c r="L265" s="5"/>
      <c r="M265" s="5">
        <v>7.5</v>
      </c>
      <c r="N265" s="5">
        <v>7.5</v>
      </c>
    </row>
    <row r="266" spans="1:14" ht="18">
      <c r="A266" s="15" t="s">
        <v>306</v>
      </c>
      <c r="B266" s="14" t="s">
        <v>89</v>
      </c>
      <c r="C266" s="25">
        <v>0.04</v>
      </c>
      <c r="D266" s="5"/>
      <c r="E266" s="33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8">
      <c r="A267" s="17" t="s">
        <v>307</v>
      </c>
      <c r="B267" s="11" t="s">
        <v>89</v>
      </c>
      <c r="C267" s="25">
        <v>-14.74</v>
      </c>
      <c r="D267" s="5">
        <v>14.9</v>
      </c>
      <c r="E267" s="32">
        <v>39</v>
      </c>
      <c r="F267" s="5">
        <f>F233-F252</f>
        <v>-45</v>
      </c>
      <c r="G267" s="5">
        <f>G233-G252</f>
        <v>8.999999999999773</v>
      </c>
      <c r="H267" s="5">
        <f aca="true" t="shared" si="5" ref="H267:N267">H233-H252</f>
        <v>8.999999999999773</v>
      </c>
      <c r="I267" s="5">
        <f t="shared" si="5"/>
        <v>0</v>
      </c>
      <c r="J267" s="5">
        <f>J233-J252</f>
        <v>10.899999999999864</v>
      </c>
      <c r="K267" s="5">
        <f t="shared" si="5"/>
        <v>10.899999999999864</v>
      </c>
      <c r="L267" s="5">
        <f t="shared" si="5"/>
        <v>0</v>
      </c>
      <c r="M267" s="5">
        <f>M233-M252</f>
        <v>11.5</v>
      </c>
      <c r="N267" s="5">
        <f t="shared" si="5"/>
        <v>11.5</v>
      </c>
    </row>
    <row r="268" spans="1:14" ht="18">
      <c r="A268" s="12" t="s">
        <v>308</v>
      </c>
      <c r="B268" s="11" t="s">
        <v>89</v>
      </c>
      <c r="C268" s="25">
        <v>69.6</v>
      </c>
      <c r="D268" s="72">
        <v>0</v>
      </c>
      <c r="E268" s="96">
        <v>0</v>
      </c>
      <c r="F268" s="96">
        <v>0</v>
      </c>
      <c r="G268" s="96">
        <v>0</v>
      </c>
      <c r="H268" s="96">
        <v>0</v>
      </c>
      <c r="I268" s="96">
        <v>0</v>
      </c>
      <c r="J268" s="96">
        <v>0</v>
      </c>
      <c r="K268" s="96">
        <v>0</v>
      </c>
      <c r="L268" s="96">
        <v>0</v>
      </c>
      <c r="M268" s="96">
        <v>0</v>
      </c>
      <c r="N268" s="96">
        <v>0</v>
      </c>
    </row>
    <row r="269" spans="1:14" ht="18">
      <c r="A269" s="10" t="s">
        <v>311</v>
      </c>
      <c r="B269" s="4"/>
      <c r="C269" s="25"/>
      <c r="D269" s="5"/>
      <c r="E269" s="29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8">
      <c r="A270" s="12" t="s">
        <v>334</v>
      </c>
      <c r="B270" s="4" t="s">
        <v>77</v>
      </c>
      <c r="C270" s="40">
        <v>6</v>
      </c>
      <c r="D270" s="102">
        <f>D277+D306/1000</f>
        <v>19.479999999999997</v>
      </c>
      <c r="E270" s="102">
        <f aca="true" t="shared" si="6" ref="E270:N270">E277+E306/1000</f>
        <v>19.053</v>
      </c>
      <c r="F270" s="102">
        <f t="shared" si="6"/>
        <v>19.146</v>
      </c>
      <c r="G270" s="102">
        <f t="shared" si="6"/>
        <v>19.032</v>
      </c>
      <c r="H270" s="102">
        <f t="shared" si="6"/>
        <v>19.066999999999997</v>
      </c>
      <c r="I270" s="102">
        <f t="shared" si="6"/>
        <v>-3.068</v>
      </c>
      <c r="J270" s="102">
        <f t="shared" si="6"/>
        <v>19.032</v>
      </c>
      <c r="K270" s="102">
        <f t="shared" si="6"/>
        <v>19.087999999999997</v>
      </c>
      <c r="L270" s="102">
        <f t="shared" si="6"/>
        <v>-3.068</v>
      </c>
      <c r="M270" s="102">
        <f t="shared" si="6"/>
        <v>19.032</v>
      </c>
      <c r="N270" s="102">
        <f t="shared" si="6"/>
        <v>19.098999999999997</v>
      </c>
    </row>
    <row r="271" spans="1:14" ht="30" customHeight="1">
      <c r="A271" s="17" t="s">
        <v>335</v>
      </c>
      <c r="B271" s="4" t="s">
        <v>77</v>
      </c>
      <c r="C271" s="40"/>
      <c r="D271" s="36"/>
      <c r="E271" s="41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34.5">
      <c r="A272" s="103" t="s">
        <v>338</v>
      </c>
      <c r="B272" s="4" t="s">
        <v>77</v>
      </c>
      <c r="C272" s="4">
        <v>2.6</v>
      </c>
      <c r="D272" s="95">
        <v>22.067</v>
      </c>
      <c r="E272" s="95">
        <v>22.117</v>
      </c>
      <c r="F272" s="95">
        <v>22.206</v>
      </c>
      <c r="G272" s="85">
        <v>22.1</v>
      </c>
      <c r="H272" s="85">
        <v>22.13</v>
      </c>
      <c r="I272" s="85"/>
      <c r="J272" s="85">
        <v>22.1</v>
      </c>
      <c r="K272" s="85">
        <v>22.151</v>
      </c>
      <c r="L272" s="72"/>
      <c r="M272" s="95">
        <v>22.1</v>
      </c>
      <c r="N272" s="95">
        <v>22.162</v>
      </c>
    </row>
    <row r="273" spans="1:14" ht="18">
      <c r="A273" s="44" t="s">
        <v>339</v>
      </c>
      <c r="B273" s="4" t="s">
        <v>77</v>
      </c>
      <c r="C273" s="20">
        <f>C287/C286/12*1000</f>
        <v>21701.923076923078</v>
      </c>
      <c r="D273" s="5"/>
      <c r="E273" s="33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54">
      <c r="A274" s="44" t="s">
        <v>340</v>
      </c>
      <c r="B274" s="4" t="s">
        <v>77</v>
      </c>
      <c r="C274" s="4">
        <v>104.09</v>
      </c>
      <c r="D274" s="5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27" customHeight="1">
      <c r="A275" s="44" t="s">
        <v>370</v>
      </c>
      <c r="B275" s="4" t="s">
        <v>77</v>
      </c>
      <c r="C275" s="4"/>
      <c r="D275" s="5"/>
      <c r="E275" s="30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29.25" customHeight="1">
      <c r="A276" s="44" t="s">
        <v>371</v>
      </c>
      <c r="B276" s="4" t="s">
        <v>77</v>
      </c>
      <c r="C276" s="40">
        <v>1.7</v>
      </c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34.5">
      <c r="A277" s="83" t="s">
        <v>336</v>
      </c>
      <c r="B277" s="7" t="s">
        <v>77</v>
      </c>
      <c r="C277" s="4" t="s">
        <v>323</v>
      </c>
      <c r="D277" s="1">
        <v>16.9</v>
      </c>
      <c r="E277" s="92">
        <f>E272-E297</f>
        <v>16.93</v>
      </c>
      <c r="F277" s="92">
        <f aca="true" t="shared" si="7" ref="F277:N277">F272-F297</f>
        <v>17.014</v>
      </c>
      <c r="G277" s="92">
        <f t="shared" si="7"/>
        <v>16.908</v>
      </c>
      <c r="H277" s="92">
        <f t="shared" si="7"/>
        <v>16.942999999999998</v>
      </c>
      <c r="I277" s="92">
        <f t="shared" si="7"/>
        <v>-5.192</v>
      </c>
      <c r="J277" s="92">
        <f t="shared" si="7"/>
        <v>16.908</v>
      </c>
      <c r="K277" s="92">
        <f t="shared" si="7"/>
        <v>16.964</v>
      </c>
      <c r="L277" s="92">
        <f t="shared" si="7"/>
        <v>-5.192</v>
      </c>
      <c r="M277" s="92">
        <f t="shared" si="7"/>
        <v>16.908</v>
      </c>
      <c r="N277" s="92">
        <f t="shared" si="7"/>
        <v>16.974999999999998</v>
      </c>
    </row>
    <row r="278" spans="1:14" ht="36">
      <c r="A278" s="44" t="s">
        <v>341</v>
      </c>
      <c r="B278" s="7" t="s">
        <v>77</v>
      </c>
      <c r="C278" s="4">
        <v>0.1</v>
      </c>
      <c r="D278" s="40">
        <v>0.929</v>
      </c>
      <c r="E278" s="40">
        <v>0.932</v>
      </c>
      <c r="F278" s="40">
        <v>0.935</v>
      </c>
      <c r="G278" s="40">
        <v>0.935</v>
      </c>
      <c r="H278" s="40">
        <v>0.935</v>
      </c>
      <c r="I278" s="4"/>
      <c r="J278" s="40">
        <v>0.935</v>
      </c>
      <c r="K278" s="40">
        <v>0.935</v>
      </c>
      <c r="L278" s="4"/>
      <c r="M278" s="40">
        <v>0.935</v>
      </c>
      <c r="N278" s="40">
        <v>0.935</v>
      </c>
    </row>
    <row r="279" spans="1:14" ht="18">
      <c r="A279" s="44" t="s">
        <v>342</v>
      </c>
      <c r="B279" s="7" t="s">
        <v>77</v>
      </c>
      <c r="C279" s="7" t="s">
        <v>323</v>
      </c>
      <c r="D279" s="75">
        <v>0.205</v>
      </c>
      <c r="E279" s="75">
        <v>0.199</v>
      </c>
      <c r="F279" s="75">
        <v>0.29</v>
      </c>
      <c r="G279" s="75">
        <v>0.29</v>
      </c>
      <c r="H279" s="75">
        <v>0.29</v>
      </c>
      <c r="I279" s="7"/>
      <c r="J279" s="75">
        <v>0.29</v>
      </c>
      <c r="K279" s="75">
        <v>0.29</v>
      </c>
      <c r="L279" s="7"/>
      <c r="M279" s="75">
        <v>0.29</v>
      </c>
      <c r="N279" s="75">
        <v>0.29</v>
      </c>
    </row>
    <row r="280" spans="1:14" ht="18">
      <c r="A280" s="44" t="s">
        <v>343</v>
      </c>
      <c r="B280" s="7" t="s">
        <v>77</v>
      </c>
      <c r="C280" s="7">
        <v>0.8</v>
      </c>
      <c r="D280" s="7">
        <v>1.139</v>
      </c>
      <c r="E280" s="7">
        <v>1.076</v>
      </c>
      <c r="F280" s="7">
        <v>1.059</v>
      </c>
      <c r="G280" s="7">
        <v>1.059</v>
      </c>
      <c r="H280" s="7">
        <v>1.059</v>
      </c>
      <c r="I280" s="7"/>
      <c r="J280" s="7">
        <v>1.059</v>
      </c>
      <c r="K280" s="7">
        <v>1.059</v>
      </c>
      <c r="L280" s="7"/>
      <c r="M280" s="7">
        <v>1.059</v>
      </c>
      <c r="N280" s="7">
        <v>1.059</v>
      </c>
    </row>
    <row r="281" spans="1:14" ht="36">
      <c r="A281" s="44" t="s">
        <v>344</v>
      </c>
      <c r="B281" s="7" t="s">
        <v>77</v>
      </c>
      <c r="C281" s="7">
        <v>0.04</v>
      </c>
      <c r="D281" s="39">
        <v>0.1</v>
      </c>
      <c r="E281" s="39">
        <v>0.141</v>
      </c>
      <c r="F281" s="39">
        <v>0.149</v>
      </c>
      <c r="G281" s="39">
        <v>0.149</v>
      </c>
      <c r="H281" s="39">
        <v>0.149</v>
      </c>
      <c r="I281" s="5"/>
      <c r="J281" s="39">
        <v>0.149</v>
      </c>
      <c r="K281" s="39">
        <v>0.149</v>
      </c>
      <c r="L281" s="5"/>
      <c r="M281" s="39">
        <v>0.149</v>
      </c>
      <c r="N281" s="39">
        <v>0.149</v>
      </c>
    </row>
    <row r="282" spans="1:14" ht="54">
      <c r="A282" s="44" t="s">
        <v>345</v>
      </c>
      <c r="B282" s="7" t="s">
        <v>77</v>
      </c>
      <c r="C282" s="7">
        <v>9.3</v>
      </c>
      <c r="D282" s="39">
        <v>0.223</v>
      </c>
      <c r="E282" s="37">
        <v>0.223</v>
      </c>
      <c r="F282" s="37">
        <v>0.223</v>
      </c>
      <c r="G282" s="37">
        <v>0.223</v>
      </c>
      <c r="H282" s="37">
        <v>0.223</v>
      </c>
      <c r="I282" s="37"/>
      <c r="J282" s="37">
        <v>0.223</v>
      </c>
      <c r="K282" s="37">
        <v>0.223</v>
      </c>
      <c r="L282" s="37"/>
      <c r="M282" s="37">
        <v>0.223</v>
      </c>
      <c r="N282" s="37">
        <v>0.223</v>
      </c>
    </row>
    <row r="283" spans="1:14" ht="18">
      <c r="A283" s="44" t="s">
        <v>346</v>
      </c>
      <c r="B283" s="4" t="s">
        <v>77</v>
      </c>
      <c r="C283" s="7">
        <v>0.24</v>
      </c>
      <c r="D283" s="39">
        <v>0.067</v>
      </c>
      <c r="E283" s="37">
        <v>0.069</v>
      </c>
      <c r="F283" s="37">
        <v>0.074</v>
      </c>
      <c r="G283" s="37">
        <v>0.074</v>
      </c>
      <c r="H283" s="37">
        <v>0.074</v>
      </c>
      <c r="I283" s="33"/>
      <c r="J283" s="37">
        <v>0.074</v>
      </c>
      <c r="K283" s="37">
        <v>0.074</v>
      </c>
      <c r="L283" s="33"/>
      <c r="M283" s="37">
        <v>0.074</v>
      </c>
      <c r="N283" s="37">
        <v>0.074</v>
      </c>
    </row>
    <row r="284" spans="1:16" ht="36">
      <c r="A284" s="44" t="s">
        <v>347</v>
      </c>
      <c r="B284" s="4" t="s">
        <v>77</v>
      </c>
      <c r="C284" s="7">
        <v>0.24</v>
      </c>
      <c r="D284" s="28">
        <v>0.917</v>
      </c>
      <c r="E284" s="35">
        <v>0.931</v>
      </c>
      <c r="F284" s="28">
        <v>0.954</v>
      </c>
      <c r="G284" s="28">
        <v>0.954</v>
      </c>
      <c r="H284" s="28">
        <v>0.954</v>
      </c>
      <c r="I284" s="5"/>
      <c r="J284" s="28">
        <v>0.954</v>
      </c>
      <c r="K284" s="28">
        <v>0.954</v>
      </c>
      <c r="L284" s="5"/>
      <c r="M284" s="28">
        <v>0.954</v>
      </c>
      <c r="N284" s="28">
        <v>0.954</v>
      </c>
      <c r="P284" s="74"/>
    </row>
    <row r="285" spans="1:14" ht="18">
      <c r="A285" s="44" t="s">
        <v>348</v>
      </c>
      <c r="B285" s="4" t="s">
        <v>77</v>
      </c>
      <c r="C285" s="40">
        <v>6</v>
      </c>
      <c r="D285" s="39">
        <v>0.412</v>
      </c>
      <c r="E285" s="37">
        <v>0.093</v>
      </c>
      <c r="F285" s="37">
        <v>0.093</v>
      </c>
      <c r="G285" s="37">
        <v>0.093</v>
      </c>
      <c r="H285" s="37">
        <v>0.093</v>
      </c>
      <c r="I285" s="41"/>
      <c r="J285" s="37">
        <v>0.093</v>
      </c>
      <c r="K285" s="37">
        <v>0.093</v>
      </c>
      <c r="L285" s="41"/>
      <c r="M285" s="37">
        <v>0.093</v>
      </c>
      <c r="N285" s="37">
        <v>0.093</v>
      </c>
    </row>
    <row r="286" spans="1:14" ht="36">
      <c r="A286" s="44" t="s">
        <v>349</v>
      </c>
      <c r="B286" s="6" t="s">
        <v>77</v>
      </c>
      <c r="C286" s="4">
        <v>2.6</v>
      </c>
      <c r="D286" s="76">
        <v>0.026</v>
      </c>
      <c r="E286" s="33">
        <v>0.025</v>
      </c>
      <c r="F286" s="33">
        <v>0.026</v>
      </c>
      <c r="G286" s="33">
        <v>0.026</v>
      </c>
      <c r="H286" s="33">
        <v>0.026</v>
      </c>
      <c r="I286" s="37"/>
      <c r="J286" s="33">
        <v>0.026</v>
      </c>
      <c r="K286" s="33">
        <v>0.026</v>
      </c>
      <c r="L286" s="37"/>
      <c r="M286" s="33">
        <v>0.026</v>
      </c>
      <c r="N286" s="33">
        <v>0.026</v>
      </c>
    </row>
    <row r="287" spans="1:14" ht="18">
      <c r="A287" s="44" t="s">
        <v>350</v>
      </c>
      <c r="B287" s="6" t="s">
        <v>77</v>
      </c>
      <c r="C287" s="7">
        <v>677.1</v>
      </c>
      <c r="D287" s="5"/>
      <c r="E287" s="33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8">
      <c r="A288" s="44" t="s">
        <v>351</v>
      </c>
      <c r="B288" s="6" t="s">
        <v>77</v>
      </c>
      <c r="C288" s="38">
        <v>93.3</v>
      </c>
      <c r="D288" s="21">
        <v>0.011</v>
      </c>
      <c r="E288" s="21">
        <v>0.008</v>
      </c>
      <c r="F288" s="21">
        <v>0.008</v>
      </c>
      <c r="G288" s="21">
        <v>0.008</v>
      </c>
      <c r="H288" s="21">
        <v>0.008</v>
      </c>
      <c r="I288" s="36"/>
      <c r="J288" s="21">
        <v>0.008</v>
      </c>
      <c r="K288" s="21">
        <v>0.008</v>
      </c>
      <c r="L288" s="36"/>
      <c r="M288" s="21">
        <v>0.008</v>
      </c>
      <c r="N288" s="21">
        <v>0.008</v>
      </c>
    </row>
    <row r="289" spans="1:14" ht="36">
      <c r="A289" s="44" t="s">
        <v>352</v>
      </c>
      <c r="B289" s="6" t="s">
        <v>77</v>
      </c>
      <c r="C289" s="4"/>
      <c r="D289" s="32">
        <v>0.008</v>
      </c>
      <c r="E289" s="32">
        <v>0.008</v>
      </c>
      <c r="F289" s="32">
        <v>0.008</v>
      </c>
      <c r="G289" s="32">
        <v>0.008</v>
      </c>
      <c r="H289" s="32">
        <v>0.008</v>
      </c>
      <c r="I289" s="5"/>
      <c r="J289" s="32">
        <v>0.008</v>
      </c>
      <c r="K289" s="32">
        <v>0.008</v>
      </c>
      <c r="L289" s="5"/>
      <c r="M289" s="32">
        <v>0.008</v>
      </c>
      <c r="N289" s="32">
        <v>0.008</v>
      </c>
    </row>
    <row r="290" spans="1:14" ht="36">
      <c r="A290" s="44" t="s">
        <v>353</v>
      </c>
      <c r="B290" s="6" t="s">
        <v>77</v>
      </c>
      <c r="C290" s="4">
        <v>500</v>
      </c>
      <c r="D290" s="39">
        <v>0.134</v>
      </c>
      <c r="E290" s="37">
        <v>0.141</v>
      </c>
      <c r="F290" s="37">
        <v>0.137</v>
      </c>
      <c r="G290" s="37">
        <v>0.137</v>
      </c>
      <c r="H290" s="37">
        <v>0.137</v>
      </c>
      <c r="I290" s="35"/>
      <c r="J290" s="37">
        <v>0.137</v>
      </c>
      <c r="K290" s="37">
        <v>0.137</v>
      </c>
      <c r="L290" s="35"/>
      <c r="M290" s="37">
        <v>0.137</v>
      </c>
      <c r="N290" s="37">
        <v>0.137</v>
      </c>
    </row>
    <row r="291" spans="1:14" ht="36">
      <c r="A291" s="44" t="s">
        <v>354</v>
      </c>
      <c r="B291" s="6" t="s">
        <v>77</v>
      </c>
      <c r="C291" s="6">
        <v>1.6</v>
      </c>
      <c r="D291" s="5">
        <v>0.04</v>
      </c>
      <c r="E291" s="33">
        <v>0.048</v>
      </c>
      <c r="F291" s="33">
        <v>0.05</v>
      </c>
      <c r="G291" s="33">
        <v>0.05</v>
      </c>
      <c r="H291" s="33">
        <v>0.05</v>
      </c>
      <c r="I291" s="33"/>
      <c r="J291" s="33">
        <v>0.05</v>
      </c>
      <c r="K291" s="33">
        <v>0.05</v>
      </c>
      <c r="L291" s="33"/>
      <c r="M291" s="33">
        <v>0.05</v>
      </c>
      <c r="N291" s="33">
        <v>0.05</v>
      </c>
    </row>
    <row r="292" spans="1:14" ht="36">
      <c r="A292" s="44" t="s">
        <v>355</v>
      </c>
      <c r="B292" s="6" t="s">
        <v>77</v>
      </c>
      <c r="C292" s="6">
        <v>0.19</v>
      </c>
      <c r="D292" s="28">
        <v>0.946</v>
      </c>
      <c r="E292" s="35">
        <v>0.908</v>
      </c>
      <c r="F292" s="35">
        <v>0.927</v>
      </c>
      <c r="G292" s="35">
        <v>0.927</v>
      </c>
      <c r="H292" s="35">
        <v>0.927</v>
      </c>
      <c r="I292" s="33"/>
      <c r="J292" s="35">
        <v>0.927</v>
      </c>
      <c r="K292" s="35">
        <v>0.927</v>
      </c>
      <c r="L292" s="33"/>
      <c r="M292" s="35">
        <v>0.927</v>
      </c>
      <c r="N292" s="35">
        <v>0.927</v>
      </c>
    </row>
    <row r="293" spans="1:14" ht="18">
      <c r="A293" s="44" t="s">
        <v>356</v>
      </c>
      <c r="B293" s="6" t="s">
        <v>77</v>
      </c>
      <c r="C293" s="6" t="s">
        <v>323</v>
      </c>
      <c r="D293" s="39">
        <v>1.426</v>
      </c>
      <c r="E293" s="39">
        <v>1.421</v>
      </c>
      <c r="F293" s="39">
        <v>1.451</v>
      </c>
      <c r="G293" s="39">
        <v>1.451</v>
      </c>
      <c r="H293" s="39">
        <v>1.451</v>
      </c>
      <c r="I293" s="5"/>
      <c r="J293" s="39">
        <v>1.451</v>
      </c>
      <c r="K293" s="39">
        <v>1.451</v>
      </c>
      <c r="L293" s="5"/>
      <c r="M293" s="39">
        <v>1.451</v>
      </c>
      <c r="N293" s="39">
        <v>1.451</v>
      </c>
    </row>
    <row r="294" spans="1:14" ht="36">
      <c r="A294" s="44" t="s">
        <v>357</v>
      </c>
      <c r="B294" s="6" t="s">
        <v>77</v>
      </c>
      <c r="C294" s="6" t="s">
        <v>323</v>
      </c>
      <c r="D294" s="39">
        <v>0.42</v>
      </c>
      <c r="E294" s="39">
        <v>0.42</v>
      </c>
      <c r="F294" s="39">
        <v>0.415</v>
      </c>
      <c r="G294" s="39">
        <v>0.415</v>
      </c>
      <c r="H294" s="39">
        <v>0.415</v>
      </c>
      <c r="I294" s="5"/>
      <c r="J294" s="39">
        <v>0.415</v>
      </c>
      <c r="K294" s="39">
        <v>0.415</v>
      </c>
      <c r="L294" s="5"/>
      <c r="M294" s="39">
        <v>0.415</v>
      </c>
      <c r="N294" s="39">
        <v>0.415</v>
      </c>
    </row>
    <row r="295" spans="1:14" ht="36">
      <c r="A295" s="44" t="s">
        <v>358</v>
      </c>
      <c r="B295" s="6" t="s">
        <v>77</v>
      </c>
      <c r="C295" s="4"/>
      <c r="D295" s="39">
        <v>0.15</v>
      </c>
      <c r="E295" s="39">
        <v>0.155</v>
      </c>
      <c r="F295" s="39">
        <v>0.155</v>
      </c>
      <c r="G295" s="39">
        <v>0.155</v>
      </c>
      <c r="H295" s="39">
        <v>0.155</v>
      </c>
      <c r="I295" s="5"/>
      <c r="J295" s="39">
        <v>0.155</v>
      </c>
      <c r="K295" s="39">
        <v>0.155</v>
      </c>
      <c r="L295" s="5"/>
      <c r="M295" s="39">
        <v>0.155</v>
      </c>
      <c r="N295" s="39">
        <v>0.155</v>
      </c>
    </row>
    <row r="296" spans="1:14" ht="18">
      <c r="A296" s="44" t="s">
        <v>359</v>
      </c>
      <c r="B296" s="6" t="s">
        <v>77</v>
      </c>
      <c r="C296" s="6" t="s">
        <v>323</v>
      </c>
      <c r="D296" s="39">
        <v>0.2</v>
      </c>
      <c r="E296" s="39">
        <v>0.21</v>
      </c>
      <c r="F296" s="39">
        <v>0.22</v>
      </c>
      <c r="G296" s="39">
        <v>0.22</v>
      </c>
      <c r="H296" s="39">
        <v>0.22</v>
      </c>
      <c r="I296" s="5"/>
      <c r="J296" s="39">
        <v>0.22</v>
      </c>
      <c r="K296" s="39">
        <v>0.22</v>
      </c>
      <c r="L296" s="5"/>
      <c r="M296" s="39">
        <v>0.22</v>
      </c>
      <c r="N296" s="39">
        <v>0.22</v>
      </c>
    </row>
    <row r="297" spans="1:14" ht="60" customHeight="1">
      <c r="A297" s="83" t="s">
        <v>337</v>
      </c>
      <c r="B297" s="84" t="s">
        <v>77</v>
      </c>
      <c r="C297" s="6" t="s">
        <v>323</v>
      </c>
      <c r="D297" s="72">
        <v>5.17</v>
      </c>
      <c r="E297" s="82">
        <v>5.187</v>
      </c>
      <c r="F297" s="82">
        <v>5.192</v>
      </c>
      <c r="G297" s="82">
        <v>5.192</v>
      </c>
      <c r="H297" s="82">
        <v>5.187</v>
      </c>
      <c r="I297" s="82">
        <v>5.192</v>
      </c>
      <c r="J297" s="82">
        <v>5.192</v>
      </c>
      <c r="K297" s="82">
        <v>5.187</v>
      </c>
      <c r="L297" s="82">
        <v>5.192</v>
      </c>
      <c r="M297" s="82">
        <v>5.192</v>
      </c>
      <c r="N297" s="82">
        <v>5.187</v>
      </c>
    </row>
    <row r="298" spans="1:14" ht="36">
      <c r="A298" s="44" t="s">
        <v>360</v>
      </c>
      <c r="B298" s="6" t="s">
        <v>77</v>
      </c>
      <c r="C298" s="4"/>
      <c r="D298" s="39">
        <v>0.335</v>
      </c>
      <c r="E298" s="39">
        <v>0.338</v>
      </c>
      <c r="F298" s="39">
        <v>0.402</v>
      </c>
      <c r="G298" s="39">
        <v>0.402</v>
      </c>
      <c r="H298" s="39">
        <v>0.402</v>
      </c>
      <c r="I298" s="39">
        <v>0.594</v>
      </c>
      <c r="J298" s="39">
        <v>0.402</v>
      </c>
      <c r="K298" s="39">
        <v>0.402</v>
      </c>
      <c r="L298" s="39">
        <v>0.786</v>
      </c>
      <c r="M298" s="39">
        <v>0.402</v>
      </c>
      <c r="N298" s="39">
        <v>0.402</v>
      </c>
    </row>
    <row r="299" spans="1:14" ht="36">
      <c r="A299" s="44" t="s">
        <v>361</v>
      </c>
      <c r="B299" s="6" t="s">
        <v>77</v>
      </c>
      <c r="C299" s="27"/>
      <c r="D299" s="5">
        <v>0.2</v>
      </c>
      <c r="E299" s="5">
        <f>E307/1000</f>
        <v>0.774</v>
      </c>
      <c r="F299" s="5">
        <f aca="true" t="shared" si="8" ref="F299:N299">F307/1000</f>
        <v>0.38</v>
      </c>
      <c r="G299" s="5">
        <f t="shared" si="8"/>
        <v>0.395</v>
      </c>
      <c r="H299" s="5">
        <f t="shared" si="8"/>
        <v>0.39</v>
      </c>
      <c r="I299" s="5">
        <f t="shared" si="8"/>
        <v>0</v>
      </c>
      <c r="J299" s="5">
        <f t="shared" si="8"/>
        <v>0.39</v>
      </c>
      <c r="K299" s="5">
        <f t="shared" si="8"/>
        <v>0.385</v>
      </c>
      <c r="L299" s="5">
        <f t="shared" si="8"/>
        <v>0</v>
      </c>
      <c r="M299" s="5">
        <f t="shared" si="8"/>
        <v>0.385</v>
      </c>
      <c r="N299" s="5">
        <f t="shared" si="8"/>
        <v>0.38</v>
      </c>
    </row>
    <row r="300" spans="1:14" ht="45" customHeight="1">
      <c r="A300" s="44" t="s">
        <v>362</v>
      </c>
      <c r="B300" s="6" t="s">
        <v>77</v>
      </c>
      <c r="C300" s="4">
        <v>67</v>
      </c>
      <c r="D300" s="39">
        <f>D297-D298-D299</f>
        <v>4.635</v>
      </c>
      <c r="E300" s="39">
        <f aca="true" t="shared" si="9" ref="E300:N300">E297-E298-E299</f>
        <v>4.075</v>
      </c>
      <c r="F300" s="39">
        <f t="shared" si="9"/>
        <v>4.41</v>
      </c>
      <c r="G300" s="39">
        <f t="shared" si="9"/>
        <v>4.395</v>
      </c>
      <c r="H300" s="39">
        <f>H297-H298-H299</f>
        <v>4.3950000000000005</v>
      </c>
      <c r="I300" s="39">
        <f t="shared" si="9"/>
        <v>4.598</v>
      </c>
      <c r="J300" s="39">
        <f t="shared" si="9"/>
        <v>4.4</v>
      </c>
      <c r="K300" s="39">
        <f t="shared" si="9"/>
        <v>4.4</v>
      </c>
      <c r="L300" s="39">
        <f t="shared" si="9"/>
        <v>4.406000000000001</v>
      </c>
      <c r="M300" s="39">
        <f t="shared" si="9"/>
        <v>4.405</v>
      </c>
      <c r="N300" s="39">
        <f t="shared" si="9"/>
        <v>4.405</v>
      </c>
    </row>
    <row r="301" spans="1:14" ht="56.25" customHeight="1">
      <c r="A301" s="12" t="s">
        <v>363</v>
      </c>
      <c r="B301" s="104" t="s">
        <v>321</v>
      </c>
      <c r="C301" s="4">
        <v>175</v>
      </c>
      <c r="D301" s="72">
        <v>39156.53</v>
      </c>
      <c r="E301" s="72">
        <f>E310/E309*1000/12</f>
        <v>43469.90740740741</v>
      </c>
      <c r="F301" s="72">
        <f>F310/F309*1000/12</f>
        <v>47828.7037037037</v>
      </c>
      <c r="G301" s="72">
        <f>G310/G309*1000/12</f>
        <v>48649.77477477477</v>
      </c>
      <c r="H301" s="72">
        <f>H310/H309*1000/12</f>
        <v>49332.20720720721</v>
      </c>
      <c r="I301" s="105"/>
      <c r="J301" s="72">
        <f>J310/J309*1000/12</f>
        <v>50420.04504504504</v>
      </c>
      <c r="K301" s="72">
        <f>K310/K309*1000/12</f>
        <v>52436.93693693692</v>
      </c>
      <c r="L301" s="105"/>
      <c r="M301" s="72">
        <f>M310/M309*1000/12</f>
        <v>53698.198198198195</v>
      </c>
      <c r="N301" s="72">
        <f>N310/N309*1000/12</f>
        <v>55846.84684684684</v>
      </c>
    </row>
    <row r="302" spans="1:14" ht="54">
      <c r="A302" s="17" t="s">
        <v>364</v>
      </c>
      <c r="B302" s="34" t="s">
        <v>366</v>
      </c>
      <c r="C302" s="4">
        <v>452</v>
      </c>
      <c r="D302" s="39">
        <v>116.8</v>
      </c>
      <c r="E302" s="39">
        <v>111</v>
      </c>
      <c r="F302" s="39">
        <v>110</v>
      </c>
      <c r="G302" s="39">
        <v>101.7</v>
      </c>
      <c r="H302" s="39">
        <v>103.1</v>
      </c>
      <c r="I302" s="39"/>
      <c r="J302" s="39">
        <v>103.6</v>
      </c>
      <c r="K302" s="39">
        <v>106.3</v>
      </c>
      <c r="L302" s="39"/>
      <c r="M302" s="39">
        <v>106.5</v>
      </c>
      <c r="N302" s="39">
        <v>106.5</v>
      </c>
    </row>
    <row r="303" spans="1:14" ht="18">
      <c r="A303" s="16" t="s">
        <v>365</v>
      </c>
      <c r="B303" s="34" t="s">
        <v>366</v>
      </c>
      <c r="C303" s="6">
        <v>296</v>
      </c>
      <c r="D303" s="5">
        <v>1.1</v>
      </c>
      <c r="E303" s="5">
        <v>1.08</v>
      </c>
      <c r="F303" s="21">
        <v>1.03</v>
      </c>
      <c r="G303" s="21">
        <v>0.97</v>
      </c>
      <c r="H303" s="21">
        <v>0.99</v>
      </c>
      <c r="I303" s="21"/>
      <c r="J303" s="21">
        <v>1</v>
      </c>
      <c r="K303" s="21">
        <v>1.02</v>
      </c>
      <c r="L303" s="21"/>
      <c r="M303" s="21">
        <v>1.02</v>
      </c>
      <c r="N303" s="21">
        <v>1.02</v>
      </c>
    </row>
    <row r="304" spans="1:14" ht="18">
      <c r="A304" s="16" t="s">
        <v>367</v>
      </c>
      <c r="B304" s="34" t="s">
        <v>368</v>
      </c>
      <c r="C304" s="6"/>
      <c r="D304" s="5">
        <v>13.2</v>
      </c>
      <c r="E304" s="51">
        <v>11.1</v>
      </c>
      <c r="F304" s="51">
        <v>11.1</v>
      </c>
      <c r="G304" s="51">
        <v>11.2</v>
      </c>
      <c r="H304" s="51">
        <v>11.1</v>
      </c>
      <c r="I304" s="51">
        <f>I306/I270*100/1000</f>
        <v>-69.23076923076923</v>
      </c>
      <c r="J304" s="51">
        <v>11.2</v>
      </c>
      <c r="K304" s="51">
        <v>11.1</v>
      </c>
      <c r="L304" s="51">
        <f>L306/L270*100/1000</f>
        <v>-69.23076923076923</v>
      </c>
      <c r="M304" s="51">
        <v>11.2</v>
      </c>
      <c r="N304" s="51">
        <v>11.1</v>
      </c>
    </row>
    <row r="305" spans="1:14" ht="36">
      <c r="A305" s="16" t="s">
        <v>93</v>
      </c>
      <c r="B305" s="34" t="s">
        <v>67</v>
      </c>
      <c r="C305" s="19"/>
      <c r="D305" s="5">
        <v>1.1</v>
      </c>
      <c r="E305" s="64">
        <v>4</v>
      </c>
      <c r="F305" s="65">
        <v>2</v>
      </c>
      <c r="G305" s="66">
        <v>2.1</v>
      </c>
      <c r="H305" s="66">
        <v>2.1</v>
      </c>
      <c r="I305" s="66"/>
      <c r="J305" s="66">
        <v>2.1</v>
      </c>
      <c r="K305" s="66">
        <v>2.1</v>
      </c>
      <c r="L305" s="66"/>
      <c r="M305" s="66">
        <v>2.1</v>
      </c>
      <c r="N305" s="67">
        <v>2</v>
      </c>
    </row>
    <row r="306" spans="1:14" ht="18">
      <c r="A306" s="16" t="s">
        <v>94</v>
      </c>
      <c r="B306" s="104" t="s">
        <v>369</v>
      </c>
      <c r="C306" s="19"/>
      <c r="D306" s="28">
        <v>2580</v>
      </c>
      <c r="E306" s="66">
        <v>2123</v>
      </c>
      <c r="F306" s="66">
        <v>2132</v>
      </c>
      <c r="G306" s="66">
        <v>2124</v>
      </c>
      <c r="H306" s="66">
        <v>2124</v>
      </c>
      <c r="I306" s="66">
        <v>2124</v>
      </c>
      <c r="J306" s="66">
        <v>2124</v>
      </c>
      <c r="K306" s="66">
        <v>2124</v>
      </c>
      <c r="L306" s="66">
        <v>2124</v>
      </c>
      <c r="M306" s="66">
        <v>2124</v>
      </c>
      <c r="N306" s="66">
        <v>2124</v>
      </c>
    </row>
    <row r="307" spans="1:14" ht="54">
      <c r="A307" s="16" t="s">
        <v>95</v>
      </c>
      <c r="B307" s="34" t="s">
        <v>369</v>
      </c>
      <c r="C307" s="19"/>
      <c r="D307" s="28">
        <v>206</v>
      </c>
      <c r="E307" s="34">
        <v>774</v>
      </c>
      <c r="F307" s="34">
        <v>380</v>
      </c>
      <c r="G307" s="66">
        <v>395</v>
      </c>
      <c r="H307" s="66">
        <v>390</v>
      </c>
      <c r="I307" s="66"/>
      <c r="J307" s="66">
        <v>390</v>
      </c>
      <c r="K307" s="66">
        <v>385</v>
      </c>
      <c r="L307" s="66"/>
      <c r="M307" s="66">
        <v>385</v>
      </c>
      <c r="N307" s="66">
        <v>380</v>
      </c>
    </row>
    <row r="308" spans="1:14" ht="83.25" customHeight="1">
      <c r="A308" s="17" t="s">
        <v>96</v>
      </c>
      <c r="B308" s="34" t="s">
        <v>369</v>
      </c>
      <c r="C308" s="19"/>
      <c r="D308" s="39">
        <v>2</v>
      </c>
      <c r="E308" s="34">
        <v>5.6</v>
      </c>
      <c r="F308" s="34">
        <v>4.5</v>
      </c>
      <c r="G308" s="34">
        <v>4.1</v>
      </c>
      <c r="H308" s="34">
        <v>4.3</v>
      </c>
      <c r="I308" s="34"/>
      <c r="J308" s="34">
        <v>3.9</v>
      </c>
      <c r="K308" s="34">
        <v>4.1</v>
      </c>
      <c r="L308" s="34"/>
      <c r="M308" s="34">
        <v>3.6</v>
      </c>
      <c r="N308" s="34">
        <v>3.9</v>
      </c>
    </row>
    <row r="309" spans="1:28" ht="36" customHeight="1">
      <c r="A309" s="12" t="s">
        <v>123</v>
      </c>
      <c r="B309" s="104" t="s">
        <v>77</v>
      </c>
      <c r="C309" s="19"/>
      <c r="D309" s="89">
        <v>7.4</v>
      </c>
      <c r="E309" s="104">
        <v>7.2</v>
      </c>
      <c r="F309" s="104">
        <v>7.2</v>
      </c>
      <c r="G309" s="104">
        <v>7.4</v>
      </c>
      <c r="H309" s="104">
        <v>7.4</v>
      </c>
      <c r="I309" s="104">
        <v>7.4</v>
      </c>
      <c r="J309" s="104">
        <v>7.4</v>
      </c>
      <c r="K309" s="104">
        <v>7.4</v>
      </c>
      <c r="L309" s="104">
        <v>7.4</v>
      </c>
      <c r="M309" s="104">
        <v>7.4</v>
      </c>
      <c r="N309" s="104">
        <v>7.4</v>
      </c>
      <c r="P309" s="122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</row>
    <row r="310" spans="1:22" ht="38.25" customHeight="1">
      <c r="A310" s="10" t="s">
        <v>97</v>
      </c>
      <c r="B310" s="104" t="s">
        <v>49</v>
      </c>
      <c r="C310" s="19"/>
      <c r="D310" s="89">
        <v>3477.1</v>
      </c>
      <c r="E310" s="104">
        <v>3755.8</v>
      </c>
      <c r="F310" s="104">
        <v>4132.4</v>
      </c>
      <c r="G310" s="104">
        <v>4320.1</v>
      </c>
      <c r="H310" s="104">
        <v>4380.7</v>
      </c>
      <c r="I310" s="104"/>
      <c r="J310" s="104">
        <v>4477.3</v>
      </c>
      <c r="K310" s="104">
        <v>4656.4</v>
      </c>
      <c r="L310" s="104"/>
      <c r="M310" s="104">
        <v>4768.4</v>
      </c>
      <c r="N310" s="104">
        <v>4959.2</v>
      </c>
      <c r="P310" s="112"/>
      <c r="Q310" s="112"/>
      <c r="R310" s="112"/>
      <c r="S310" s="112"/>
      <c r="T310" s="112"/>
      <c r="U310" s="112"/>
      <c r="V310" s="112"/>
    </row>
    <row r="311" spans="1:14" ht="36">
      <c r="A311" s="16" t="s">
        <v>320</v>
      </c>
      <c r="B311" s="34" t="s">
        <v>366</v>
      </c>
      <c r="C311" s="19"/>
      <c r="D311" s="39">
        <v>113.7</v>
      </c>
      <c r="E311" s="64">
        <f>E310/D310*100</f>
        <v>108.01530010641052</v>
      </c>
      <c r="F311" s="64">
        <f>F310/E310*100</f>
        <v>110.0271579956334</v>
      </c>
      <c r="G311" s="64">
        <f>G310/F310*100</f>
        <v>104.54215468008907</v>
      </c>
      <c r="H311" s="64">
        <f>H310/F310*100</f>
        <v>106.00861484851418</v>
      </c>
      <c r="I311" s="34"/>
      <c r="J311" s="64">
        <f>J310/G310*100</f>
        <v>103.6388046572996</v>
      </c>
      <c r="K311" s="64">
        <f>K310/H310*100</f>
        <v>106.293514735088</v>
      </c>
      <c r="L311" s="34"/>
      <c r="M311" s="64">
        <f>M310/J310*100</f>
        <v>106.50168628414445</v>
      </c>
      <c r="N311" s="64">
        <f>N310/K310*100</f>
        <v>106.50287775964264</v>
      </c>
    </row>
    <row r="312" spans="1:14" ht="17.25">
      <c r="A312" s="12" t="s">
        <v>312</v>
      </c>
      <c r="B312" s="19"/>
      <c r="C312" s="1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</row>
    <row r="313" spans="1:14" ht="36">
      <c r="A313" s="17" t="s">
        <v>98</v>
      </c>
      <c r="B313" s="34" t="s">
        <v>369</v>
      </c>
      <c r="C313" s="19"/>
      <c r="D313" s="61">
        <v>2396</v>
      </c>
      <c r="E313" s="61">
        <v>2289</v>
      </c>
      <c r="F313" s="61">
        <v>2285</v>
      </c>
      <c r="G313" s="61">
        <v>2270</v>
      </c>
      <c r="H313" s="61">
        <v>2290</v>
      </c>
      <c r="I313" s="61"/>
      <c r="J313" s="61">
        <v>2280</v>
      </c>
      <c r="K313" s="61">
        <v>2300</v>
      </c>
      <c r="L313" s="61"/>
      <c r="M313" s="61">
        <v>2300</v>
      </c>
      <c r="N313" s="61">
        <v>2320</v>
      </c>
    </row>
    <row r="314" spans="1:14" ht="72">
      <c r="A314" s="17" t="s">
        <v>99</v>
      </c>
      <c r="B314" s="34" t="s">
        <v>369</v>
      </c>
      <c r="C314" s="19"/>
      <c r="D314" s="61">
        <v>5248</v>
      </c>
      <c r="E314" s="62">
        <v>5417</v>
      </c>
      <c r="F314" s="61">
        <v>5550</v>
      </c>
      <c r="G314" s="61">
        <v>5570</v>
      </c>
      <c r="H314" s="61">
        <v>5610</v>
      </c>
      <c r="I314" s="61"/>
      <c r="J314" s="61">
        <v>5650</v>
      </c>
      <c r="K314" s="61">
        <v>5690</v>
      </c>
      <c r="L314" s="61"/>
      <c r="M314" s="61">
        <v>5650</v>
      </c>
      <c r="N314" s="61">
        <v>5710</v>
      </c>
    </row>
    <row r="315" spans="1:14" ht="54">
      <c r="A315" s="17" t="s">
        <v>100</v>
      </c>
      <c r="B315" s="34" t="s">
        <v>369</v>
      </c>
      <c r="C315" s="19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54">
      <c r="A316" s="17" t="s">
        <v>101</v>
      </c>
      <c r="B316" s="34" t="s">
        <v>369</v>
      </c>
      <c r="C316" s="19"/>
      <c r="D316" s="61">
        <v>200</v>
      </c>
      <c r="E316" s="61">
        <v>314</v>
      </c>
      <c r="F316" s="61">
        <v>314</v>
      </c>
      <c r="G316" s="61">
        <v>314</v>
      </c>
      <c r="H316" s="61">
        <v>314</v>
      </c>
      <c r="I316" s="61">
        <v>314</v>
      </c>
      <c r="J316" s="61">
        <v>314</v>
      </c>
      <c r="K316" s="61">
        <v>314</v>
      </c>
      <c r="L316" s="61">
        <v>314</v>
      </c>
      <c r="M316" s="61">
        <v>314</v>
      </c>
      <c r="N316" s="61">
        <v>314</v>
      </c>
    </row>
    <row r="317" spans="1:14" ht="54">
      <c r="A317" s="17" t="s">
        <v>102</v>
      </c>
      <c r="B317" s="34" t="s">
        <v>369</v>
      </c>
      <c r="C317" s="19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8">
      <c r="A318" s="10" t="s">
        <v>103</v>
      </c>
      <c r="B318" s="19"/>
      <c r="C318" s="19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</row>
    <row r="319" spans="1:14" ht="54">
      <c r="A319" s="17" t="s">
        <v>104</v>
      </c>
      <c r="B319" s="34" t="s">
        <v>369</v>
      </c>
      <c r="C319" s="19"/>
      <c r="D319" s="61">
        <v>200</v>
      </c>
      <c r="E319" s="61">
        <v>75</v>
      </c>
      <c r="F319" s="61">
        <v>75</v>
      </c>
      <c r="G319" s="61">
        <v>75</v>
      </c>
      <c r="H319" s="61">
        <v>75</v>
      </c>
      <c r="I319" s="61">
        <v>75</v>
      </c>
      <c r="J319" s="61">
        <v>75</v>
      </c>
      <c r="K319" s="61">
        <v>75</v>
      </c>
      <c r="L319" s="61">
        <v>75</v>
      </c>
      <c r="M319" s="61">
        <v>75</v>
      </c>
      <c r="N319" s="61">
        <v>75</v>
      </c>
    </row>
    <row r="320" spans="1:14" ht="54">
      <c r="A320" s="17" t="s">
        <v>105</v>
      </c>
      <c r="B320" s="34" t="s">
        <v>369</v>
      </c>
      <c r="C320" s="19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8">
      <c r="A321" s="10" t="s">
        <v>106</v>
      </c>
      <c r="B321" s="19"/>
      <c r="C321" s="19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</row>
    <row r="322" spans="1:14" ht="18">
      <c r="A322" s="16" t="s">
        <v>107</v>
      </c>
      <c r="B322" s="19"/>
      <c r="C322" s="19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</row>
    <row r="323" spans="1:14" ht="18">
      <c r="A323" s="16" t="s">
        <v>108</v>
      </c>
      <c r="B323" s="4" t="s">
        <v>109</v>
      </c>
      <c r="C323" s="19"/>
      <c r="D323" s="63">
        <v>27.6</v>
      </c>
      <c r="E323" s="63">
        <v>27.6</v>
      </c>
      <c r="F323" s="63">
        <v>19.2</v>
      </c>
      <c r="G323" s="63">
        <v>19.2</v>
      </c>
      <c r="H323" s="63">
        <v>19.2</v>
      </c>
      <c r="I323" s="63"/>
      <c r="J323" s="63">
        <v>19.3</v>
      </c>
      <c r="K323" s="63">
        <v>19.3</v>
      </c>
      <c r="L323" s="63"/>
      <c r="M323" s="63">
        <v>19.3</v>
      </c>
      <c r="N323" s="63">
        <v>19.3</v>
      </c>
    </row>
    <row r="324" spans="1:24" ht="18">
      <c r="A324" s="16" t="s">
        <v>110</v>
      </c>
      <c r="B324" s="4" t="s">
        <v>111</v>
      </c>
      <c r="C324" s="19"/>
      <c r="D324" s="68">
        <v>98.3</v>
      </c>
      <c r="E324" s="68">
        <v>95.7</v>
      </c>
      <c r="F324" s="68">
        <v>95</v>
      </c>
      <c r="G324" s="68">
        <v>95</v>
      </c>
      <c r="H324" s="68">
        <v>95</v>
      </c>
      <c r="I324" s="68"/>
      <c r="J324" s="68">
        <v>95</v>
      </c>
      <c r="K324" s="68">
        <v>95</v>
      </c>
      <c r="L324" s="68"/>
      <c r="M324" s="68">
        <v>95</v>
      </c>
      <c r="N324" s="68">
        <v>95</v>
      </c>
      <c r="P324" s="121"/>
      <c r="Q324" s="121"/>
      <c r="R324" s="121"/>
      <c r="S324" s="121"/>
      <c r="T324" s="121"/>
      <c r="U324" s="121"/>
      <c r="V324" s="121"/>
      <c r="W324" s="121"/>
      <c r="X324" s="121"/>
    </row>
    <row r="325" spans="1:24" ht="18">
      <c r="A325" s="16" t="s">
        <v>112</v>
      </c>
      <c r="B325" s="4" t="s">
        <v>111</v>
      </c>
      <c r="C325" s="19"/>
      <c r="D325" s="68">
        <v>61</v>
      </c>
      <c r="E325" s="68">
        <v>61.4</v>
      </c>
      <c r="F325" s="68">
        <v>61.4</v>
      </c>
      <c r="G325" s="68">
        <v>61.4</v>
      </c>
      <c r="H325" s="68">
        <v>61.4</v>
      </c>
      <c r="I325" s="68">
        <v>61.4</v>
      </c>
      <c r="J325" s="68">
        <v>61.4</v>
      </c>
      <c r="K325" s="68">
        <v>61.4</v>
      </c>
      <c r="L325" s="68">
        <v>61.4</v>
      </c>
      <c r="M325" s="68">
        <v>61.4</v>
      </c>
      <c r="N325" s="68">
        <v>61.4</v>
      </c>
      <c r="P325" s="121"/>
      <c r="Q325" s="121"/>
      <c r="R325" s="121"/>
      <c r="S325" s="121"/>
      <c r="T325" s="121"/>
      <c r="U325" s="121"/>
      <c r="V325" s="121"/>
      <c r="W325" s="121"/>
      <c r="X325" s="121"/>
    </row>
    <row r="326" spans="1:24" ht="36">
      <c r="A326" s="16" t="s">
        <v>113</v>
      </c>
      <c r="B326" s="4" t="s">
        <v>134</v>
      </c>
      <c r="C326" s="19"/>
      <c r="D326" s="68">
        <v>918</v>
      </c>
      <c r="E326" s="68">
        <v>1223</v>
      </c>
      <c r="F326" s="68">
        <v>1217</v>
      </c>
      <c r="G326" s="68">
        <v>1201</v>
      </c>
      <c r="H326" s="68">
        <v>1201</v>
      </c>
      <c r="I326" s="68"/>
      <c r="J326" s="68">
        <v>1196</v>
      </c>
      <c r="K326" s="68">
        <v>1196</v>
      </c>
      <c r="L326" s="68"/>
      <c r="M326" s="68">
        <v>1195</v>
      </c>
      <c r="N326" s="68">
        <v>1195</v>
      </c>
      <c r="O326" s="58"/>
      <c r="P326" s="112"/>
      <c r="Q326" s="112"/>
      <c r="R326" s="112"/>
      <c r="S326" s="112"/>
      <c r="T326" s="112"/>
      <c r="U326" s="112"/>
      <c r="V326" s="112"/>
      <c r="W326" s="112"/>
      <c r="X326" s="112"/>
    </row>
    <row r="327" spans="1:14" ht="36">
      <c r="A327" s="16" t="s">
        <v>114</v>
      </c>
      <c r="B327" s="6" t="s">
        <v>115</v>
      </c>
      <c r="C327" s="19"/>
      <c r="D327" s="63">
        <v>124.8</v>
      </c>
      <c r="E327" s="63">
        <v>136.8</v>
      </c>
      <c r="F327" s="63">
        <v>149</v>
      </c>
      <c r="G327" s="63">
        <v>149.3</v>
      </c>
      <c r="H327" s="63">
        <v>149.3</v>
      </c>
      <c r="I327" s="63"/>
      <c r="J327" s="63">
        <v>149.6</v>
      </c>
      <c r="K327" s="63">
        <v>149.6</v>
      </c>
      <c r="L327" s="63"/>
      <c r="M327" s="63">
        <v>149.9</v>
      </c>
      <c r="N327" s="63">
        <v>149.9</v>
      </c>
    </row>
    <row r="328" spans="1:14" ht="18">
      <c r="A328" s="16" t="s">
        <v>116</v>
      </c>
      <c r="B328" s="4"/>
      <c r="C328" s="19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</row>
    <row r="329" spans="1:14" ht="18">
      <c r="A329" s="16" t="s">
        <v>117</v>
      </c>
      <c r="B329" s="6" t="s">
        <v>118</v>
      </c>
      <c r="C329" s="19"/>
      <c r="D329" s="63">
        <v>0.042</v>
      </c>
      <c r="E329" s="68">
        <v>0.035</v>
      </c>
      <c r="F329" s="63">
        <v>0.049</v>
      </c>
      <c r="G329" s="69">
        <v>0.05</v>
      </c>
      <c r="H329" s="63">
        <v>0.051</v>
      </c>
      <c r="I329" s="63"/>
      <c r="J329" s="63">
        <v>0.051</v>
      </c>
      <c r="K329" s="63">
        <v>0.052</v>
      </c>
      <c r="L329" s="63"/>
      <c r="M329" s="63">
        <v>0.052</v>
      </c>
      <c r="N329" s="63">
        <v>0.053</v>
      </c>
    </row>
    <row r="330" spans="1:14" ht="18">
      <c r="A330" s="16" t="s">
        <v>119</v>
      </c>
      <c r="B330" s="6" t="s">
        <v>118</v>
      </c>
      <c r="C330" s="19"/>
      <c r="D330" s="63">
        <v>0.169</v>
      </c>
      <c r="E330" s="71">
        <v>0.17</v>
      </c>
      <c r="F330" s="69">
        <v>0.19</v>
      </c>
      <c r="G330" s="63">
        <v>0.192</v>
      </c>
      <c r="H330" s="63">
        <v>0.193</v>
      </c>
      <c r="I330" s="63"/>
      <c r="J330" s="63">
        <v>0.194</v>
      </c>
      <c r="K330" s="63">
        <v>0.196</v>
      </c>
      <c r="L330" s="63"/>
      <c r="M330" s="63">
        <v>0.197</v>
      </c>
      <c r="N330" s="63">
        <v>0.199</v>
      </c>
    </row>
    <row r="331" ht="12.75">
      <c r="E331" s="58"/>
    </row>
  </sheetData>
  <sheetProtection/>
  <mergeCells count="21">
    <mergeCell ref="P325:X325"/>
    <mergeCell ref="F6:F8"/>
    <mergeCell ref="P45:S45"/>
    <mergeCell ref="M6:N6"/>
    <mergeCell ref="P13:Z13"/>
    <mergeCell ref="C6:C8"/>
    <mergeCell ref="D6:D8"/>
    <mergeCell ref="A5:A8"/>
    <mergeCell ref="G5:N5"/>
    <mergeCell ref="P324:X324"/>
    <mergeCell ref="P309:AB309"/>
    <mergeCell ref="A3:N3"/>
    <mergeCell ref="E6:E8"/>
    <mergeCell ref="P326:X326"/>
    <mergeCell ref="P47:U47"/>
    <mergeCell ref="A1:N1"/>
    <mergeCell ref="A2:N2"/>
    <mergeCell ref="G6:I6"/>
    <mergeCell ref="J6:L6"/>
    <mergeCell ref="B5:B8"/>
    <mergeCell ref="P310:V310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Федорченко Г.Л</cp:lastModifiedBy>
  <cp:lastPrinted>2021-08-31T08:12:52Z</cp:lastPrinted>
  <dcterms:created xsi:type="dcterms:W3CDTF">2013-05-25T16:45:04Z</dcterms:created>
  <dcterms:modified xsi:type="dcterms:W3CDTF">2021-10-21T03:56:54Z</dcterms:modified>
  <cp:category/>
  <cp:version/>
  <cp:contentType/>
  <cp:contentStatus/>
</cp:coreProperties>
</file>