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23.09.2024" sheetId="1" r:id="rId1"/>
  </sheets>
  <definedNames>
    <definedName name="_xlnm.Print_Area" localSheetId="0">'23.09.2024'!$B$1:$R$67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3" i="1"/>
  <c r="K22" s="1"/>
  <c r="K32"/>
  <c r="J55"/>
  <c r="J35"/>
  <c r="J33"/>
  <c r="J32"/>
  <c r="L27"/>
  <c r="M27"/>
  <c r="I60"/>
  <c r="I59"/>
  <c r="I21" s="1"/>
  <c r="N57"/>
  <c r="H57"/>
  <c r="J56"/>
  <c r="I55"/>
  <c r="H55"/>
  <c r="H53" s="1"/>
  <c r="J54"/>
  <c r="I54"/>
  <c r="N53"/>
  <c r="M53"/>
  <c r="L53"/>
  <c r="K53"/>
  <c r="J42"/>
  <c r="J26" s="1"/>
  <c r="I42"/>
  <c r="H42"/>
  <c r="H26" s="1"/>
  <c r="I41"/>
  <c r="H41"/>
  <c r="J40"/>
  <c r="J39"/>
  <c r="H39"/>
  <c r="I35"/>
  <c r="H35"/>
  <c r="H34"/>
  <c r="H31" s="1"/>
  <c r="I33"/>
  <c r="I32"/>
  <c r="H32"/>
  <c r="N31"/>
  <c r="M31"/>
  <c r="L31"/>
  <c r="I29"/>
  <c r="H29"/>
  <c r="N27"/>
  <c r="K27"/>
  <c r="J27"/>
  <c r="I27"/>
  <c r="H27"/>
  <c r="N26"/>
  <c r="M26"/>
  <c r="L26"/>
  <c r="K26"/>
  <c r="N25"/>
  <c r="M25"/>
  <c r="L25"/>
  <c r="K25"/>
  <c r="J25"/>
  <c r="I25"/>
  <c r="H25"/>
  <c r="N24"/>
  <c r="M24"/>
  <c r="L24"/>
  <c r="L23"/>
  <c r="N22"/>
  <c r="M22"/>
  <c r="M19" s="1"/>
  <c r="L22"/>
  <c r="N21"/>
  <c r="J21"/>
  <c r="H21"/>
  <c r="N20"/>
  <c r="N19" s="1"/>
  <c r="I20"/>
  <c r="H20"/>
  <c r="J31" l="1"/>
  <c r="I53"/>
  <c r="I57"/>
  <c r="I24"/>
  <c r="H24"/>
  <c r="K31"/>
  <c r="K24"/>
  <c r="J53"/>
  <c r="J24"/>
  <c r="J22"/>
  <c r="J19" s="1"/>
  <c r="L19"/>
  <c r="K19"/>
  <c r="I26"/>
  <c r="I31"/>
  <c r="I22"/>
  <c r="I19" s="1"/>
  <c r="H22"/>
  <c r="H19" s="1"/>
</calcChain>
</file>

<file path=xl/sharedStrings.xml><?xml version="1.0" encoding="utf-8"?>
<sst xmlns="http://schemas.openxmlformats.org/spreadsheetml/2006/main" count="175" uniqueCount="121">
  <si>
    <t xml:space="preserve">Приложение </t>
  </si>
  <si>
    <t>«Приложение 3</t>
  </si>
  <si>
    <t xml:space="preserve">к  текстовой части </t>
  </si>
  <si>
    <t>муниципальной программы</t>
  </si>
  <si>
    <t>«Развитие физической культуры и спорта в Усть-Абаканском районе»</t>
  </si>
  <si>
    <t xml:space="preserve">РЕСУРСНОЕ ОБЕСПЕЧЕНИЕ </t>
  </si>
  <si>
    <t>реализации муниципальной программы</t>
  </si>
  <si>
    <t>Статус № п/п</t>
  </si>
  <si>
    <t>Наименование муниципальной программы, 
основных мероприятий, мероприятий</t>
  </si>
  <si>
    <t>Ответственный исполнитель, соисполнители</t>
  </si>
  <si>
    <t>Код бюджетной классификации &lt;2&gt;</t>
  </si>
  <si>
    <t>Объемы бюджетных ассигнований по годам, рублей</t>
  </si>
  <si>
    <t xml:space="preserve">Ожидаемый результат </t>
  </si>
  <si>
    <t>Основные направления реализации</t>
  </si>
  <si>
    <r>
      <rPr>
        <sz val="12"/>
        <color rgb="FF000000"/>
        <rFont val="Times New Roman"/>
        <family val="1"/>
        <charset val="204"/>
      </rPr>
      <t xml:space="preserve">Связь с показателями муниципальной программы </t>
    </r>
    <r>
      <rPr>
        <sz val="8"/>
        <color rgb="FF000000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</si>
  <si>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ГРБС</t>
  </si>
  <si>
    <t>Рз Пр</t>
  </si>
  <si>
    <t>ЦСР</t>
  </si>
  <si>
    <t>ВР</t>
  </si>
  <si>
    <t>Муниципальная программа «Развитие физической культуры и спорта в Усть-Абаканском районе»</t>
  </si>
  <si>
    <t>Всего по муниципальной программе, в том числе</t>
  </si>
  <si>
    <t>X</t>
  </si>
  <si>
    <t>Федеральный бюджет</t>
  </si>
  <si>
    <t>Республиканский бюджет Республики Хакасия</t>
  </si>
  <si>
    <t>Районный бюджет</t>
  </si>
  <si>
    <t>УФиЭ администрации</t>
  </si>
  <si>
    <t>УКМПСТ</t>
  </si>
  <si>
    <t>УО</t>
  </si>
  <si>
    <t>УЖКХ и строительства</t>
  </si>
  <si>
    <t>Основное мероприятие 1 Проведение спортивных мероприятий, обеспечение подготовки команд</t>
  </si>
  <si>
    <t>0703</t>
  </si>
  <si>
    <t>35001 00000</t>
  </si>
  <si>
    <t>х</t>
  </si>
  <si>
    <t>1. Увеличение доли граждан систематически занимающихся физической культурой и спортом до 53,1 % к 2023 году;                                                                                
2. Увеличение доли обучающихся и студентов, систематически занимающихся физической культурой и спортом, в общей численности обучающихся и студентов до 90% к 2023 году ;                                                                                                                                                  3.Увеличение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 до 25,6 % к 2023 году.</t>
  </si>
  <si>
    <t>1; 2; 3</t>
  </si>
  <si>
    <t>Мероприятие 1.1 Мероприятия в сфере физической культуры и спорта</t>
  </si>
  <si>
    <t xml:space="preserve">УКМПСТ </t>
  </si>
  <si>
    <t>0703/ 1101</t>
  </si>
  <si>
    <t>35001 22070</t>
  </si>
  <si>
    <t>Участие в республиканских, межрегиональных соревнованиях и турнирах по различным видам спорта, открытых первенствах</t>
  </si>
  <si>
    <t>Мероприятие 2</t>
  </si>
  <si>
    <t>Иные межбюджетные трансферты на мероприятия в сфере физической культуры и спорта</t>
  </si>
  <si>
    <t>Приобретение спортивной формы для хоккейной и футбольной команд Доможаковского сельсовета</t>
  </si>
  <si>
    <t>Основное мероприятие 2 Обеспечение развития отрасли физической культуры и спорта</t>
  </si>
  <si>
    <t>Мероприятие 2.1 Обеспечение деятельности подведомственных учреждений (МБУДО "Усть-Абаканская СШ")</t>
  </si>
  <si>
    <t>35002 00680</t>
  </si>
  <si>
    <t>Обеспечение деятельности подведомственных учреждений (МБУДО "Усть-Абаканская СШ")</t>
  </si>
  <si>
    <t>Мероприятие 2.2 Обеспечение деятельности подведомственных учреждений (МАУ "Универсальный спортивный зал")</t>
  </si>
  <si>
    <t>Обеспечение деятельности подведомственных учреждений (МАУ "Универсальный спортивный зал")</t>
  </si>
  <si>
    <t>Мероприятие 2.3 Капитальный ремонт в муниципальных учреждениях, в том числе проектно-сметная документация</t>
  </si>
  <si>
    <t>35002 22180</t>
  </si>
  <si>
    <t>Ремонт системы отопления и канализационной системы в здании спорткомплекса и раздевалках</t>
  </si>
  <si>
    <t>Мероприятие 2.4 Создание условий для занятий физической культурой и спортом</t>
  </si>
  <si>
    <t>35002 22360</t>
  </si>
  <si>
    <t>Благоустройство территории перед универсальным спортивным залом в п.Усть-Абакан</t>
  </si>
  <si>
    <t>Мероприятие 2.5 Укрепление материально-технической базы</t>
  </si>
  <si>
    <t>0702</t>
  </si>
  <si>
    <t>35002 22480</t>
  </si>
  <si>
    <t xml:space="preserve">Приобретение физкультурно-спортивного  инвентаря </t>
  </si>
  <si>
    <t xml:space="preserve">35002 22480 </t>
  </si>
  <si>
    <t>Мероприятие 2.6 Строительство универсального спортивного зала п.Усть-Абакан</t>
  </si>
  <si>
    <t>1101</t>
  </si>
  <si>
    <t>35002 42070</t>
  </si>
  <si>
    <t>Строительство универсального спортивного зала в рп.Усть-Абакан; Кадастровые работы;  Строительный котроль; авторский надзор; осущ.подключения к системе телоснабжения; внесение изменений в ПД; технологическое присоединение к электросетям при строительстве универсального спортивного зала в рп.Усть-Абакан; Благоустройство территории и стройконтроль при проведении благоустройства</t>
  </si>
  <si>
    <t>Мероприятие 2.7 Оказание адресной финансовой поддержки спортивным организациям, осуществляющим подготовку спортивного резерва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</si>
  <si>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9"/>
        <color rgb="FF000000"/>
        <rFont val="Times New Roman"/>
        <family val="1"/>
        <charset val="204"/>
      </rPr>
      <t>(Республиканский бюджет)</t>
    </r>
  </si>
  <si>
    <t>35002 71480</t>
  </si>
  <si>
    <t xml:space="preserve">Приобретение спортивного инвентаря, спортивной экипировки.
</t>
  </si>
  <si>
    <t>Мероприятие 2.8 Оказание адресной финансовой поддержки спортивным организациям, осуществляющим подготовку спортивного резерва (софинансирование)</t>
  </si>
  <si>
    <t>35002 S1480</t>
  </si>
  <si>
    <t xml:space="preserve">Приобретение спортивного инвентаря, спортивной экипировки (софинансирование).
</t>
  </si>
  <si>
    <t>Мероприятие 5</t>
  </si>
  <si>
    <t xml:space="preserve">Обустройство площадки, монтаж комплекса ГТО </t>
  </si>
  <si>
    <t>Мероприятие 6</t>
  </si>
  <si>
    <t>Модернизация, реконструкция, строительство объектов муниципальной собственности</t>
  </si>
  <si>
    <t>Строительство универсального спортивного зала</t>
  </si>
  <si>
    <t>Мероприятие 2.9 Капитальный ремонт объектов муниципальной собственности</t>
  </si>
  <si>
    <r>
      <rPr>
        <sz val="12"/>
        <color rgb="FF000000"/>
        <rFont val="Times New Roman"/>
        <family val="1"/>
        <charset val="204"/>
      </rPr>
      <t xml:space="preserve">УКМПСТ                              </t>
    </r>
    <r>
      <rPr>
        <sz val="8"/>
        <color rgb="FF000000"/>
        <rFont val="Times New Roman"/>
        <family val="1"/>
        <charset val="204"/>
      </rPr>
      <t>(Республиканский бюджет)</t>
    </r>
  </si>
  <si>
    <t>35002 71350</t>
  </si>
  <si>
    <t>Капитальный ремонт МБУДО "Усть-Абаканская СШ"</t>
  </si>
  <si>
    <t>Мероприятие 2.10 Капитальный ремонт объектов муниципальной собственности (софинансирование)</t>
  </si>
  <si>
    <t>35002 S1350</t>
  </si>
  <si>
    <t xml:space="preserve">Мероприятие 2.11 Капитальный ремонт объектов муниципальной собственности в сфере физической культуры и спорта </t>
  </si>
  <si>
    <t>35002 S3530</t>
  </si>
  <si>
    <t>Мероприятие 2.12 Капитальный ремонт объектов муниципальной собственности в сфере физической культуры и спорта (софинансирование)</t>
  </si>
  <si>
    <t>Основное мероприятие 3 Физкультурно-оздоровительная работа с различными категориями населения</t>
  </si>
  <si>
    <t>35003 00000</t>
  </si>
  <si>
    <t>Мероприятие 3.1 Мероприятия в сфере физической культуры и спорта</t>
  </si>
  <si>
    <t>35003 22070</t>
  </si>
  <si>
    <t>Проведение районных массовых физкультурно-оздоровительных мероприятий (Проведение районных массовых мероприятий, физкультурно-оздоровительных мероприятий, открытие спортивного сезона в СШ, проведение районных соревнований среди детей с ограниченными возможностями здоровья, проведение спартакиад по различным видам спорта, празднование Дня Победы, Новогодних мероприятий)</t>
  </si>
  <si>
    <t xml:space="preserve">Проведение районных массовых, физкультурно-оздоровительных мероприятий; Приобретение спортивного инветаря, товаров для проведения спортивных мероприятий. </t>
  </si>
  <si>
    <t>Основное мероприятие 4 Региональный проект Республики Хакасия «Спорт — норма жизни»</t>
  </si>
  <si>
    <t>Мероприятие 4.1 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(в том числе софинансирование с республиканским бюджетом)</t>
  </si>
  <si>
    <t>350P5 51390</t>
  </si>
  <si>
    <t xml:space="preserve">Строительство Универсального спортивного зала в р.п. Усть-Абакан.                                                      </t>
  </si>
  <si>
    <t>Приобретения технологического не монтируемого оборудования</t>
  </si>
  <si>
    <t>2 168 500,00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</si>
  <si>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10"/>
        <color rgb="FF000000"/>
        <rFont val="Times New Roman"/>
        <family val="1"/>
        <charset val="204"/>
      </rPr>
      <t>(республиканский бюджет)</t>
    </r>
  </si>
  <si>
    <t>Мероприятие 4.2 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за счет средств резевного фонда Правительства Российской Федерации (в том числе софинансирование с республиканским бюджетом)</t>
  </si>
  <si>
    <t>350Р5 51390F</t>
  </si>
  <si>
    <t>Строительство Универсального спортивного зала в р.п. Усть-Абакан</t>
  </si>
  <si>
    <t>11001</t>
  </si>
  <si>
    <t>»</t>
  </si>
  <si>
    <t xml:space="preserve">Потылицына Н.А. </t>
  </si>
  <si>
    <t>Н.А. Потылицына</t>
  </si>
  <si>
    <t>Услуги ледового катка для занятий по хоккею с мячом, текущий ремонт зала для занятий гирьевым спортом, текущий ремонт стен, полов, потолков МБУДО «Усть-Абаканская СШ», текущий ремонт спортивного зала в с.Вершино-Биджа.</t>
  </si>
  <si>
    <t>КЗ по капитальному ремонту Спорт. школы на 01.01.2024 (софинансирование)</t>
  </si>
  <si>
    <t>Первый заместитель Главы администрации Усть-Абаканского района по финансам и экономике                                                                                                  - руководитель Управления финансов и экономики администрации Усть-Абаканского района Республики Хакасия</t>
  </si>
  <si>
    <t>к постановлению Администрации</t>
  </si>
  <si>
    <t xml:space="preserve">Усть-Абаканского муниципального района   </t>
  </si>
  <si>
    <t>Республики Хакасия</t>
  </si>
  <si>
    <t>Управление образования</t>
  </si>
  <si>
    <t>Управление ЖКХ и строительства</t>
  </si>
  <si>
    <r>
      <t xml:space="preserve">Управление ЖКХ и строительства </t>
    </r>
    <r>
      <rPr>
        <sz val="10"/>
        <color rgb="FF000000"/>
        <rFont val="Times New Roman"/>
        <family val="1"/>
        <charset val="204"/>
      </rPr>
      <t>(федеральный бюджет)</t>
    </r>
  </si>
  <si>
    <r>
      <t xml:space="preserve">Управление ЖКХ и строительства  </t>
    </r>
    <r>
      <rPr>
        <sz val="10"/>
        <color rgb="FF000000"/>
        <rFont val="Times New Roman"/>
        <family val="1"/>
        <charset val="204"/>
      </rPr>
      <t>(республиканский бюджет)</t>
    </r>
  </si>
  <si>
    <r>
      <t xml:space="preserve">УКМПСТ                            </t>
    </r>
    <r>
      <rPr>
        <sz val="10"/>
        <color rgb="FF000000"/>
        <rFont val="Times New Roman"/>
        <family val="1"/>
        <charset val="204"/>
      </rPr>
      <t>(районный бюджет)</t>
    </r>
  </si>
  <si>
    <r>
      <t xml:space="preserve">УКМПСТ                              </t>
    </r>
    <r>
      <rPr>
        <sz val="10"/>
        <color rgb="FF000000"/>
        <rFont val="Times New Roman"/>
        <family val="1"/>
        <charset val="204"/>
      </rPr>
      <t>(федеральный бюджет)</t>
    </r>
  </si>
  <si>
    <r>
      <t xml:space="preserve">Управление ЖКХ и строительства        </t>
    </r>
    <r>
      <rPr>
        <sz val="10"/>
        <color rgb="FF000000"/>
        <rFont val="Times New Roman"/>
        <family val="1"/>
        <charset val="204"/>
      </rPr>
      <t>(районный бюджет)</t>
    </r>
  </si>
  <si>
    <r>
      <t xml:space="preserve">Управление ЖКХ и строительства   </t>
    </r>
    <r>
      <rPr>
        <sz val="10"/>
        <color rgb="FF000000"/>
        <rFont val="Times New Roman"/>
        <family val="1"/>
        <charset val="204"/>
      </rPr>
      <t>(республиканский бюджет)</t>
    </r>
  </si>
  <si>
    <r>
      <t xml:space="preserve">Управление ЖКХ и строительства     </t>
    </r>
    <r>
      <rPr>
        <sz val="10"/>
        <color rgb="FF000000"/>
        <rFont val="Times New Roman"/>
        <family val="1"/>
        <charset val="204"/>
      </rPr>
      <t>(федеральный бюджет)</t>
    </r>
  </si>
  <si>
    <t>от 27.03.2025г.    № 232 - п</t>
  </si>
</sst>
</file>

<file path=xl/styles.xml><?xml version="1.0" encoding="utf-8"?>
<styleSheet xmlns="http://schemas.openxmlformats.org/spreadsheetml/2006/main">
  <fonts count="20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name val="Times New Roman"/>
      <family val="1"/>
      <charset val="128"/>
    </font>
    <font>
      <i/>
      <sz val="10"/>
      <color rgb="FF000000"/>
      <name val="Times New Roman"/>
      <family val="1"/>
      <charset val="204"/>
    </font>
    <font>
      <sz val="12"/>
      <name val="Times New Roman"/>
      <family val="1"/>
      <charset val="128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 applyBorder="0" applyProtection="0"/>
  </cellStyleXfs>
  <cellXfs count="93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49" fontId="2" fillId="0" borderId="0" xfId="0" applyNumberFormat="1" applyFont="1"/>
    <xf numFmtId="0" fontId="3" fillId="0" borderId="0" xfId="0" applyFont="1" applyAlignment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Alignment="1"/>
    <xf numFmtId="0" fontId="5" fillId="0" borderId="0" xfId="0" applyFont="1"/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top" wrapText="1"/>
    </xf>
    <xf numFmtId="3" fontId="10" fillId="0" borderId="1" xfId="0" applyNumberFormat="1" applyFont="1" applyBorder="1" applyAlignment="1">
      <alignment horizontal="center" vertical="top" wrapText="1"/>
    </xf>
    <xf numFmtId="3" fontId="10" fillId="0" borderId="1" xfId="0" applyNumberFormat="1" applyFont="1" applyBorder="1" applyAlignment="1">
      <alignment vertical="top"/>
    </xf>
    <xf numFmtId="0" fontId="10" fillId="0" borderId="1" xfId="0" applyFont="1" applyBorder="1" applyAlignment="1">
      <alignment vertical="top"/>
    </xf>
    <xf numFmtId="0" fontId="11" fillId="0" borderId="0" xfId="0" applyFont="1"/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0" fontId="14" fillId="0" borderId="0" xfId="0" applyFont="1"/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0" fontId="6" fillId="2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6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righ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18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4" fillId="3" borderId="0" xfId="0" applyFont="1" applyFill="1" applyBorder="1" applyAlignment="1"/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top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10" fillId="0" borderId="4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9" fillId="3" borderId="0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1" xfId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3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76"/>
  <sheetViews>
    <sheetView tabSelected="1" view="pageBreakPreview" topLeftCell="B1" zoomScaleSheetLayoutView="100" workbookViewId="0">
      <selection activeCell="H6" sqref="H6"/>
    </sheetView>
  </sheetViews>
  <sheetFormatPr defaultColWidth="8.7109375" defaultRowHeight="15"/>
  <cols>
    <col min="1" max="1" width="19.5703125" style="1" hidden="1" customWidth="1"/>
    <col min="2" max="2" width="37.5703125" style="1" customWidth="1"/>
    <col min="3" max="3" width="23.28515625" style="1" customWidth="1"/>
    <col min="4" max="5" width="8.7109375" style="1" hidden="1"/>
    <col min="6" max="6" width="15.42578125" style="2" hidden="1" customWidth="1"/>
    <col min="7" max="7" width="8.7109375" style="1" hidden="1"/>
    <col min="8" max="8" width="17.5703125" style="1" customWidth="1"/>
    <col min="9" max="9" width="16.7109375" style="1" customWidth="1"/>
    <col min="10" max="11" width="16.28515625" style="1" customWidth="1"/>
    <col min="12" max="12" width="16.42578125" style="1" customWidth="1"/>
    <col min="13" max="13" width="15.28515625" style="1" customWidth="1"/>
    <col min="14" max="15" width="17.28515625" style="1" hidden="1" customWidth="1"/>
    <col min="16" max="16" width="50.85546875" style="1" hidden="1" customWidth="1"/>
    <col min="17" max="17" width="55.140625" style="1" customWidth="1"/>
    <col min="18" max="18" width="17.42578125" style="1" hidden="1" customWidth="1"/>
    <col min="19" max="1025" width="8.7109375" style="1"/>
  </cols>
  <sheetData>
    <row r="1" spans="1:25" ht="18.75">
      <c r="C1" s="3"/>
      <c r="D1" s="3"/>
      <c r="E1" s="3"/>
      <c r="F1" s="4"/>
      <c r="G1" s="3"/>
      <c r="H1" s="3"/>
      <c r="I1" s="3"/>
      <c r="J1" s="3"/>
      <c r="K1" s="3"/>
      <c r="L1" s="3"/>
      <c r="M1" s="3"/>
      <c r="N1" s="3"/>
      <c r="O1" s="3"/>
      <c r="Q1" s="5" t="s">
        <v>0</v>
      </c>
      <c r="R1" s="5"/>
    </row>
    <row r="2" spans="1:25" ht="18.75" customHeight="1">
      <c r="C2" s="3"/>
      <c r="D2" s="3"/>
      <c r="E2" s="3"/>
      <c r="F2" s="4"/>
      <c r="G2" s="3"/>
      <c r="H2" s="3"/>
      <c r="I2" s="3"/>
      <c r="J2" s="3"/>
      <c r="K2" s="3"/>
      <c r="L2" s="3"/>
      <c r="M2" s="3"/>
      <c r="N2" s="3"/>
      <c r="O2" s="3"/>
      <c r="Q2" s="90" t="s">
        <v>108</v>
      </c>
      <c r="R2" s="90"/>
    </row>
    <row r="3" spans="1:25" ht="18.75">
      <c r="C3" s="3"/>
      <c r="D3" s="3"/>
      <c r="E3" s="3"/>
      <c r="F3" s="4"/>
      <c r="G3" s="3"/>
      <c r="H3" s="3"/>
      <c r="I3" s="3"/>
      <c r="J3" s="3"/>
      <c r="K3" s="3"/>
      <c r="L3" s="3"/>
      <c r="M3" s="3"/>
      <c r="N3" s="3"/>
      <c r="O3" s="3"/>
      <c r="Q3" s="60" t="s">
        <v>109</v>
      </c>
      <c r="R3" s="5"/>
    </row>
    <row r="4" spans="1:25" ht="18.75">
      <c r="C4" s="3"/>
      <c r="D4" s="3"/>
      <c r="E4" s="3"/>
      <c r="F4" s="4"/>
      <c r="G4" s="3"/>
      <c r="H4" s="3"/>
      <c r="I4" s="3"/>
      <c r="J4" s="3"/>
      <c r="K4" s="3"/>
      <c r="L4" s="3"/>
      <c r="M4" s="3"/>
      <c r="N4" s="3"/>
      <c r="O4" s="3"/>
      <c r="Q4" s="60" t="s">
        <v>110</v>
      </c>
      <c r="R4" s="5"/>
    </row>
    <row r="5" spans="1:25" ht="26.25" customHeight="1">
      <c r="C5" s="3"/>
      <c r="D5" s="3"/>
      <c r="E5" s="3"/>
      <c r="F5" s="4"/>
      <c r="G5" s="3"/>
      <c r="H5" s="3"/>
      <c r="I5" s="3"/>
      <c r="J5" s="3"/>
      <c r="K5" s="3"/>
      <c r="L5" s="3"/>
      <c r="M5" s="3"/>
      <c r="N5" s="3"/>
      <c r="O5" s="3"/>
      <c r="P5" s="7"/>
      <c r="Q5" s="91" t="s">
        <v>120</v>
      </c>
      <c r="R5" s="91"/>
    </row>
    <row r="6" spans="1:25" ht="26.25" customHeight="1">
      <c r="C6" s="3"/>
      <c r="D6" s="3"/>
      <c r="E6" s="3"/>
      <c r="F6" s="4"/>
      <c r="G6" s="3"/>
      <c r="H6" s="3"/>
      <c r="I6" s="3"/>
      <c r="J6" s="3"/>
      <c r="K6" s="3"/>
      <c r="L6" s="3"/>
      <c r="M6" s="3"/>
      <c r="N6" s="3"/>
      <c r="O6" s="3"/>
      <c r="P6" s="7"/>
      <c r="Q6" s="61"/>
      <c r="R6" s="61"/>
    </row>
    <row r="7" spans="1:25" ht="23.25" customHeight="1">
      <c r="C7" s="3"/>
      <c r="D7" s="3"/>
      <c r="E7" s="3"/>
      <c r="F7" s="4"/>
      <c r="G7" s="3"/>
      <c r="H7" s="3"/>
      <c r="I7" s="3"/>
      <c r="J7" s="3"/>
      <c r="K7" s="3"/>
      <c r="L7" s="3"/>
      <c r="M7" s="3"/>
      <c r="N7" s="3"/>
      <c r="O7" s="3"/>
      <c r="P7" s="7"/>
      <c r="Q7" s="92" t="s">
        <v>1</v>
      </c>
      <c r="R7" s="92"/>
    </row>
    <row r="8" spans="1:25" ht="18.75" customHeight="1">
      <c r="C8" s="3"/>
      <c r="D8" s="3"/>
      <c r="E8" s="3"/>
      <c r="F8" s="4"/>
      <c r="G8" s="3"/>
      <c r="H8" s="3"/>
      <c r="I8" s="3"/>
      <c r="J8" s="3"/>
      <c r="K8" s="3"/>
      <c r="L8" s="3"/>
      <c r="M8" s="3"/>
      <c r="N8" s="3"/>
      <c r="O8" s="3"/>
      <c r="P8" s="7"/>
      <c r="Q8" s="90" t="s">
        <v>2</v>
      </c>
      <c r="R8" s="90"/>
    </row>
    <row r="9" spans="1:25" ht="18.75">
      <c r="C9" s="3"/>
      <c r="D9" s="3"/>
      <c r="E9" s="3"/>
      <c r="F9" s="4"/>
      <c r="G9" s="3"/>
      <c r="H9" s="3"/>
      <c r="I9" s="3"/>
      <c r="J9" s="3"/>
      <c r="K9" s="3"/>
      <c r="L9" s="3"/>
      <c r="M9" s="3"/>
      <c r="N9" s="3"/>
      <c r="O9" s="3"/>
      <c r="P9" s="7"/>
      <c r="Q9" s="6" t="s">
        <v>3</v>
      </c>
      <c r="R9" s="6"/>
    </row>
    <row r="10" spans="1:25" ht="45" customHeight="1">
      <c r="C10" s="3"/>
      <c r="D10" s="3"/>
      <c r="E10" s="3"/>
      <c r="F10" s="4"/>
      <c r="G10" s="3"/>
      <c r="H10" s="3"/>
      <c r="I10" s="3"/>
      <c r="J10" s="3"/>
      <c r="K10" s="3"/>
      <c r="L10" s="3"/>
      <c r="M10" s="3"/>
      <c r="N10" s="3"/>
      <c r="O10" s="3"/>
      <c r="P10" s="7"/>
      <c r="Q10" s="90" t="s">
        <v>4</v>
      </c>
      <c r="R10" s="90"/>
    </row>
    <row r="11" spans="1:25" ht="45" hidden="1" customHeight="1">
      <c r="C11" s="3"/>
      <c r="D11" s="3"/>
      <c r="E11" s="3"/>
      <c r="F11" s="4"/>
      <c r="G11" s="3"/>
      <c r="H11" s="3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</row>
    <row r="12" spans="1:25" ht="45" hidden="1" customHeight="1">
      <c r="C12" s="3"/>
      <c r="D12" s="3"/>
      <c r="E12" s="3"/>
      <c r="F12" s="4"/>
      <c r="G12" s="3"/>
      <c r="H12" s="3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</row>
    <row r="13" spans="1:25" s="8" customFormat="1" ht="28.5" customHeight="1">
      <c r="A13"/>
      <c r="B13" s="84" t="s">
        <v>5</v>
      </c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64"/>
      <c r="S13" s="64"/>
      <c r="T13" s="64"/>
      <c r="U13" s="64"/>
      <c r="V13" s="64"/>
      <c r="W13" s="64"/>
      <c r="X13" s="64"/>
    </row>
    <row r="14" spans="1:25" s="8" customFormat="1" ht="28.5" customHeight="1">
      <c r="A14"/>
      <c r="B14" s="84" t="s">
        <v>6</v>
      </c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64"/>
      <c r="S14" s="64"/>
      <c r="T14" s="64"/>
      <c r="U14" s="64"/>
      <c r="V14" s="64"/>
      <c r="W14" s="64"/>
      <c r="X14" s="64"/>
    </row>
    <row r="16" spans="1:25" ht="20.25" customHeight="1">
      <c r="A16" s="86" t="s">
        <v>7</v>
      </c>
      <c r="B16" s="83" t="s">
        <v>8</v>
      </c>
      <c r="C16" s="83" t="s">
        <v>9</v>
      </c>
      <c r="D16" s="87" t="s">
        <v>10</v>
      </c>
      <c r="E16" s="87"/>
      <c r="F16" s="87"/>
      <c r="G16" s="87"/>
      <c r="H16" s="88" t="s">
        <v>11</v>
      </c>
      <c r="I16" s="88"/>
      <c r="J16" s="88"/>
      <c r="K16" s="88"/>
      <c r="L16" s="88"/>
      <c r="M16" s="88"/>
      <c r="N16" s="88"/>
      <c r="O16" s="88"/>
      <c r="P16" s="83" t="s">
        <v>12</v>
      </c>
      <c r="Q16" s="83" t="s">
        <v>13</v>
      </c>
      <c r="R16" s="85" t="s">
        <v>14</v>
      </c>
    </row>
    <row r="17" spans="1:18" ht="51" customHeight="1">
      <c r="A17" s="86"/>
      <c r="B17" s="83"/>
      <c r="C17" s="83"/>
      <c r="D17" s="65" t="s">
        <v>15</v>
      </c>
      <c r="E17" s="65" t="s">
        <v>16</v>
      </c>
      <c r="F17" s="66" t="s">
        <v>17</v>
      </c>
      <c r="G17" s="65" t="s">
        <v>18</v>
      </c>
      <c r="H17" s="65">
        <v>2022</v>
      </c>
      <c r="I17" s="65">
        <v>2023</v>
      </c>
      <c r="J17" s="65">
        <v>2024</v>
      </c>
      <c r="K17" s="65">
        <v>2025</v>
      </c>
      <c r="L17" s="65">
        <v>2026</v>
      </c>
      <c r="M17" s="65">
        <v>2027</v>
      </c>
      <c r="N17" s="65">
        <v>2027</v>
      </c>
      <c r="O17" s="65"/>
      <c r="P17" s="83"/>
      <c r="Q17" s="83"/>
      <c r="R17" s="85"/>
    </row>
    <row r="18" spans="1:18" ht="15.75">
      <c r="A18" s="53">
        <v>1</v>
      </c>
      <c r="B18" s="9">
        <v>1</v>
      </c>
      <c r="C18" s="9">
        <v>2</v>
      </c>
      <c r="D18" s="9">
        <v>4</v>
      </c>
      <c r="E18" s="9">
        <v>5</v>
      </c>
      <c r="F18" s="10">
        <v>6</v>
      </c>
      <c r="G18" s="9">
        <v>7</v>
      </c>
      <c r="H18" s="9">
        <v>3</v>
      </c>
      <c r="I18" s="9">
        <v>4</v>
      </c>
      <c r="J18" s="9">
        <v>5</v>
      </c>
      <c r="K18" s="9">
        <v>6</v>
      </c>
      <c r="L18" s="9">
        <v>7</v>
      </c>
      <c r="M18" s="9">
        <v>8</v>
      </c>
      <c r="N18" s="9">
        <v>10</v>
      </c>
      <c r="O18" s="9"/>
      <c r="P18" s="9">
        <v>11</v>
      </c>
      <c r="Q18" s="9">
        <v>9</v>
      </c>
      <c r="R18" s="58">
        <v>13</v>
      </c>
    </row>
    <row r="19" spans="1:18" s="18" customFormat="1" ht="65.45" customHeight="1">
      <c r="A19" s="77"/>
      <c r="B19" s="78" t="s">
        <v>19</v>
      </c>
      <c r="C19" s="11" t="s">
        <v>20</v>
      </c>
      <c r="D19" s="12" t="s">
        <v>21</v>
      </c>
      <c r="E19" s="12" t="s">
        <v>21</v>
      </c>
      <c r="F19" s="13" t="s">
        <v>21</v>
      </c>
      <c r="G19" s="12" t="s">
        <v>21</v>
      </c>
      <c r="H19" s="14">
        <f t="shared" ref="H19:N19" si="0">H20+H21+H22</f>
        <v>149127586.22999999</v>
      </c>
      <c r="I19" s="14">
        <f t="shared" si="0"/>
        <v>118152622.56999999</v>
      </c>
      <c r="J19" s="14">
        <f t="shared" si="0"/>
        <v>76089706.260000005</v>
      </c>
      <c r="K19" s="14">
        <f t="shared" si="0"/>
        <v>65828070.060000002</v>
      </c>
      <c r="L19" s="14">
        <f t="shared" si="0"/>
        <v>53198318.870000005</v>
      </c>
      <c r="M19" s="14">
        <f t="shared" si="0"/>
        <v>49015533.840000004</v>
      </c>
      <c r="N19" s="15">
        <f t="shared" si="0"/>
        <v>3742718</v>
      </c>
      <c r="O19" s="15"/>
      <c r="P19" s="16"/>
      <c r="Q19" s="17"/>
      <c r="R19" s="79"/>
    </row>
    <row r="20" spans="1:18" s="18" customFormat="1" ht="21" customHeight="1">
      <c r="A20" s="77"/>
      <c r="B20" s="78"/>
      <c r="C20" s="19" t="s">
        <v>22</v>
      </c>
      <c r="D20" s="9"/>
      <c r="E20" s="9"/>
      <c r="F20" s="10"/>
      <c r="G20" s="9"/>
      <c r="H20" s="20">
        <f>H58+H64</f>
        <v>131775900</v>
      </c>
      <c r="I20" s="20">
        <f>I58+I61</f>
        <v>13805000</v>
      </c>
      <c r="J20" s="20"/>
      <c r="K20" s="20"/>
      <c r="L20" s="20"/>
      <c r="M20" s="20"/>
      <c r="N20" s="21">
        <f>N58</f>
        <v>0</v>
      </c>
      <c r="O20" s="21"/>
      <c r="P20" s="16"/>
      <c r="Q20" s="17"/>
      <c r="R20" s="79"/>
    </row>
    <row r="21" spans="1:18" s="18" customFormat="1" ht="48" customHeight="1">
      <c r="A21" s="77"/>
      <c r="B21" s="78"/>
      <c r="C21" s="22" t="s">
        <v>23</v>
      </c>
      <c r="D21" s="9"/>
      <c r="E21" s="9"/>
      <c r="F21" s="10"/>
      <c r="G21" s="9"/>
      <c r="H21" s="20">
        <f>H59+H43+H65</f>
        <v>1631070</v>
      </c>
      <c r="I21" s="20">
        <f>I59+I43+I49+I62</f>
        <v>63023444</v>
      </c>
      <c r="J21" s="20">
        <f>J59+J43+J51</f>
        <v>1409000</v>
      </c>
      <c r="K21" s="20"/>
      <c r="L21" s="20"/>
      <c r="M21" s="20"/>
      <c r="N21" s="21">
        <f>N59</f>
        <v>0</v>
      </c>
      <c r="O21" s="21"/>
      <c r="P21" s="16"/>
      <c r="Q21" s="17"/>
      <c r="R21" s="79"/>
    </row>
    <row r="22" spans="1:18" s="18" customFormat="1" ht="20.25" customHeight="1">
      <c r="A22" s="77"/>
      <c r="B22" s="78"/>
      <c r="C22" s="19" t="s">
        <v>24</v>
      </c>
      <c r="D22" s="9"/>
      <c r="E22" s="9"/>
      <c r="F22" s="10"/>
      <c r="G22" s="9"/>
      <c r="H22" s="20">
        <f>H28+H29+H32+H33+H34+H35+H37+H39+H44+H54+H55+H60+H42+H41</f>
        <v>15720616.23</v>
      </c>
      <c r="I22" s="20">
        <f>I28+I29+I32+I33+I34+I35+I37+I39+I44+I54+I55+I60+I42+I41+I50+I63</f>
        <v>41324178.569999993</v>
      </c>
      <c r="J22" s="20">
        <f>J28+J29+J32+J33+J34+J35+J37+J39+J44+J54+J55+J60+J42+J41+J56+J52+J36+J38+J40</f>
        <v>74680706.260000005</v>
      </c>
      <c r="K22" s="20">
        <f>K28+K29+K32+K33+K34+K35+K37+K39+K44+K54+K55+K60+K42+K41</f>
        <v>65828070.060000002</v>
      </c>
      <c r="L22" s="20">
        <f>L28+L29+L32+L33+L34+L35+L37+L39+L44+L54+L55+L60+L42+L41</f>
        <v>53198318.870000005</v>
      </c>
      <c r="M22" s="20">
        <f>M28+M29+M32+M33+M34+M35+M37+M39+M44+M54+M55+M60+M42+M41</f>
        <v>49015533.840000004</v>
      </c>
      <c r="N22" s="21">
        <f>N28+N29+N33+N34+N35+N37+N39+N43+N44+N54+N55+N60</f>
        <v>3742718</v>
      </c>
      <c r="O22" s="21"/>
      <c r="P22" s="16"/>
      <c r="Q22" s="17"/>
      <c r="R22" s="79"/>
    </row>
    <row r="23" spans="1:18" s="18" customFormat="1" ht="33.75" hidden="1" customHeight="1">
      <c r="A23" s="77"/>
      <c r="B23" s="78"/>
      <c r="C23" s="19" t="s">
        <v>25</v>
      </c>
      <c r="D23" s="9"/>
      <c r="E23" s="9"/>
      <c r="F23" s="10"/>
      <c r="G23" s="9"/>
      <c r="H23" s="20">
        <v>0</v>
      </c>
      <c r="I23" s="20">
        <v>0</v>
      </c>
      <c r="J23" s="20">
        <v>0</v>
      </c>
      <c r="K23" s="20">
        <v>0</v>
      </c>
      <c r="L23" s="20">
        <f>L30</f>
        <v>0</v>
      </c>
      <c r="M23" s="20">
        <v>0</v>
      </c>
      <c r="N23" s="21">
        <v>0</v>
      </c>
      <c r="O23" s="21"/>
      <c r="P23" s="16"/>
      <c r="Q23" s="17"/>
      <c r="R23" s="79"/>
    </row>
    <row r="24" spans="1:18" s="18" customFormat="1" ht="15.75">
      <c r="A24" s="77"/>
      <c r="B24" s="78"/>
      <c r="C24" s="19" t="s">
        <v>26</v>
      </c>
      <c r="D24" s="9"/>
      <c r="E24" s="9" t="s">
        <v>21</v>
      </c>
      <c r="F24" s="10" t="s">
        <v>21</v>
      </c>
      <c r="G24" s="9" t="s">
        <v>21</v>
      </c>
      <c r="H24" s="20">
        <f>H28+H29+H32+H33+H34+H35+H39+H44+H54+H55+H43</f>
        <v>12438818.630000001</v>
      </c>
      <c r="I24" s="20">
        <f>I28+I29+I32+I33+I34+I35+I39+I44+I54+I55+I43+I49+I50+I63+I61+I62</f>
        <v>25638140.789999999</v>
      </c>
      <c r="J24" s="20">
        <f>J28+J29+J32+J33+J34+J35+J39+J44+J54+J55+J43+J56+J52+J51+J36+J38+J40</f>
        <v>68124862.840000004</v>
      </c>
      <c r="K24" s="20">
        <f>K28+K29+K32+K33+K34+K35+K39+K44+K54+K55+K43</f>
        <v>65778070.060000002</v>
      </c>
      <c r="L24" s="20">
        <f>L28+L29+L32+L33+L34+L35+L39+L44+L54+L55+L43</f>
        <v>53148318.870000005</v>
      </c>
      <c r="M24" s="20">
        <f>M28+M29+M32+M33+M34+M35+M39+M44+M54+M55+M43</f>
        <v>48965533.840000004</v>
      </c>
      <c r="N24" s="21">
        <f>N28+N29+N33+N34+N35+N39+N43+N44+N54+N55</f>
        <v>3692718</v>
      </c>
      <c r="O24" s="21"/>
      <c r="P24" s="17"/>
      <c r="Q24" s="17"/>
      <c r="R24" s="79"/>
    </row>
    <row r="25" spans="1:18" s="18" customFormat="1" ht="31.5">
      <c r="A25" s="77"/>
      <c r="B25" s="78"/>
      <c r="C25" s="19" t="s">
        <v>111</v>
      </c>
      <c r="D25" s="9"/>
      <c r="E25" s="9" t="s">
        <v>21</v>
      </c>
      <c r="F25" s="10" t="s">
        <v>21</v>
      </c>
      <c r="G25" s="9" t="s">
        <v>21</v>
      </c>
      <c r="H25" s="20">
        <f t="shared" ref="H25:N25" si="1">H37</f>
        <v>49970</v>
      </c>
      <c r="I25" s="20">
        <f t="shared" si="1"/>
        <v>50000</v>
      </c>
      <c r="J25" s="20">
        <f t="shared" si="1"/>
        <v>50000</v>
      </c>
      <c r="K25" s="20">
        <f t="shared" si="1"/>
        <v>50000</v>
      </c>
      <c r="L25" s="20">
        <f t="shared" si="1"/>
        <v>50000</v>
      </c>
      <c r="M25" s="20">
        <f t="shared" si="1"/>
        <v>50000</v>
      </c>
      <c r="N25" s="21">
        <f t="shared" si="1"/>
        <v>50000</v>
      </c>
      <c r="O25" s="21"/>
      <c r="P25" s="17"/>
      <c r="Q25" s="17"/>
      <c r="R25" s="79"/>
    </row>
    <row r="26" spans="1:18" s="18" customFormat="1" ht="33" customHeight="1">
      <c r="A26" s="77"/>
      <c r="B26" s="78"/>
      <c r="C26" s="19" t="s">
        <v>112</v>
      </c>
      <c r="D26" s="9"/>
      <c r="E26" s="9" t="s">
        <v>21</v>
      </c>
      <c r="F26" s="10" t="s">
        <v>21</v>
      </c>
      <c r="G26" s="9" t="s">
        <v>21</v>
      </c>
      <c r="H26" s="20">
        <f>H58+H59+H60+H42+H41+H64+H65</f>
        <v>136638797.59999999</v>
      </c>
      <c r="I26" s="20">
        <f>I58+I59+I60+I42+I41</f>
        <v>92464481.780000001</v>
      </c>
      <c r="J26" s="20">
        <f>J58+J59+J60+J42+J41</f>
        <v>7914843.4200000009</v>
      </c>
      <c r="K26" s="20">
        <f>K58+K59+K60+K42+K41</f>
        <v>0</v>
      </c>
      <c r="L26" s="20">
        <f>L58+L59+L60+L42+L41</f>
        <v>0</v>
      </c>
      <c r="M26" s="20">
        <f>M58+M59+M60+M42+M41</f>
        <v>0</v>
      </c>
      <c r="N26" s="21">
        <f>N58+N59+N60</f>
        <v>0</v>
      </c>
      <c r="O26" s="21"/>
      <c r="P26" s="17"/>
      <c r="Q26" s="17"/>
      <c r="R26" s="79"/>
    </row>
    <row r="27" spans="1:18" s="28" customFormat="1" ht="53.25" customHeight="1">
      <c r="A27" s="54"/>
      <c r="B27" s="23" t="s">
        <v>29</v>
      </c>
      <c r="C27" s="23"/>
      <c r="D27" s="24">
        <v>905</v>
      </c>
      <c r="E27" s="25" t="s">
        <v>30</v>
      </c>
      <c r="F27" s="25" t="s">
        <v>31</v>
      </c>
      <c r="G27" s="24" t="s">
        <v>32</v>
      </c>
      <c r="H27" s="26">
        <f t="shared" ref="H27:N27" si="2">H28+H29</f>
        <v>163500</v>
      </c>
      <c r="I27" s="26">
        <f t="shared" si="2"/>
        <v>182285</v>
      </c>
      <c r="J27" s="26">
        <f t="shared" si="2"/>
        <v>480000</v>
      </c>
      <c r="K27" s="26">
        <f t="shared" si="2"/>
        <v>120000</v>
      </c>
      <c r="L27" s="26">
        <f t="shared" si="2"/>
        <v>120000</v>
      </c>
      <c r="M27" s="26">
        <f t="shared" si="2"/>
        <v>120000</v>
      </c>
      <c r="N27" s="27">
        <f t="shared" si="2"/>
        <v>335000</v>
      </c>
      <c r="O27" s="27"/>
      <c r="P27" s="80" t="s">
        <v>33</v>
      </c>
      <c r="Q27" s="19"/>
      <c r="R27" s="73" t="s">
        <v>34</v>
      </c>
    </row>
    <row r="28" spans="1:18" ht="48.75" customHeight="1">
      <c r="A28" s="76"/>
      <c r="B28" s="71" t="s">
        <v>35</v>
      </c>
      <c r="C28" s="19" t="s">
        <v>36</v>
      </c>
      <c r="D28" s="9">
        <v>905</v>
      </c>
      <c r="E28" s="10" t="s">
        <v>37</v>
      </c>
      <c r="F28" s="10" t="s">
        <v>38</v>
      </c>
      <c r="G28" s="9">
        <v>612</v>
      </c>
      <c r="H28" s="20">
        <v>160000</v>
      </c>
      <c r="I28" s="20">
        <v>175775</v>
      </c>
      <c r="J28" s="20">
        <v>480000</v>
      </c>
      <c r="K28" s="20">
        <v>120000</v>
      </c>
      <c r="L28" s="20">
        <v>120000</v>
      </c>
      <c r="M28" s="20">
        <v>120000</v>
      </c>
      <c r="N28" s="21">
        <v>250000</v>
      </c>
      <c r="O28" s="21"/>
      <c r="P28" s="80"/>
      <c r="Q28" s="81" t="s">
        <v>39</v>
      </c>
      <c r="R28" s="73"/>
    </row>
    <row r="29" spans="1:18" ht="22.5" customHeight="1">
      <c r="A29" s="76"/>
      <c r="B29" s="71"/>
      <c r="C29" s="19" t="s">
        <v>26</v>
      </c>
      <c r="D29" s="9">
        <v>905</v>
      </c>
      <c r="E29" s="9">
        <v>1101</v>
      </c>
      <c r="F29" s="10" t="s">
        <v>38</v>
      </c>
      <c r="G29" s="9">
        <v>244</v>
      </c>
      <c r="H29" s="20">
        <f>85000-70000-11500</f>
        <v>3500</v>
      </c>
      <c r="I29" s="20">
        <f>60000-20000-33490</f>
        <v>6510</v>
      </c>
      <c r="J29" s="20"/>
      <c r="K29" s="20"/>
      <c r="L29" s="20"/>
      <c r="M29" s="20"/>
      <c r="N29" s="21">
        <v>85000</v>
      </c>
      <c r="O29" s="21"/>
      <c r="P29" s="80"/>
      <c r="Q29" s="80"/>
      <c r="R29" s="73"/>
    </row>
    <row r="30" spans="1:18" ht="34.5" hidden="1" customHeight="1">
      <c r="A30" s="55" t="s">
        <v>40</v>
      </c>
      <c r="B30" s="62" t="s">
        <v>41</v>
      </c>
      <c r="C30" s="19" t="s">
        <v>25</v>
      </c>
      <c r="D30" s="9"/>
      <c r="E30" s="9"/>
      <c r="F30" s="10"/>
      <c r="G30" s="9"/>
      <c r="H30" s="20"/>
      <c r="I30" s="20"/>
      <c r="J30" s="20"/>
      <c r="K30" s="20"/>
      <c r="L30" s="20"/>
      <c r="M30" s="20"/>
      <c r="N30" s="21">
        <v>0</v>
      </c>
      <c r="O30" s="21"/>
      <c r="P30" s="80"/>
      <c r="Q30" s="62" t="s">
        <v>42</v>
      </c>
      <c r="R30" s="73"/>
    </row>
    <row r="31" spans="1:18" s="28" customFormat="1" ht="57.75" customHeight="1">
      <c r="A31" s="54"/>
      <c r="B31" s="23" t="s">
        <v>43</v>
      </c>
      <c r="C31" s="23"/>
      <c r="D31" s="24"/>
      <c r="E31" s="24"/>
      <c r="F31" s="25"/>
      <c r="G31" s="24"/>
      <c r="H31" s="26">
        <f>H32+H33+H34+H35+H37+H39+H43+H44+H42+H41</f>
        <v>14795812.51</v>
      </c>
      <c r="I31" s="26">
        <f>I32+I33+I34+I35+I37+I39+I43+I44+I42+I41+I49+I50</f>
        <v>31244707.219999999</v>
      </c>
      <c r="J31" s="26">
        <f>SUM(J32:J52)</f>
        <v>73749406.260000005</v>
      </c>
      <c r="K31" s="26">
        <f>SUM(K32:K52)</f>
        <v>65458770.060000002</v>
      </c>
      <c r="L31" s="26">
        <f>SUM(L32:L52)</f>
        <v>52829018.870000005</v>
      </c>
      <c r="M31" s="26">
        <f>SUM(M32:M52)</f>
        <v>48646233.840000004</v>
      </c>
      <c r="N31" s="27">
        <f>N33+N34+N35+N37+N39+N43+N44</f>
        <v>3057718</v>
      </c>
      <c r="O31" s="27"/>
      <c r="P31" s="80"/>
      <c r="Q31" s="19"/>
      <c r="R31" s="73" t="s">
        <v>34</v>
      </c>
    </row>
    <row r="32" spans="1:18" s="28" customFormat="1" ht="69.75" customHeight="1">
      <c r="A32" s="54"/>
      <c r="B32" s="19" t="s">
        <v>44</v>
      </c>
      <c r="C32" s="19" t="s">
        <v>26</v>
      </c>
      <c r="D32" s="9">
        <v>905</v>
      </c>
      <c r="E32" s="9">
        <v>1101</v>
      </c>
      <c r="F32" s="10" t="s">
        <v>45</v>
      </c>
      <c r="G32" s="9">
        <v>611</v>
      </c>
      <c r="H32" s="20">
        <f>2761800+2052000+316321</f>
        <v>5130121</v>
      </c>
      <c r="I32" s="20">
        <f>4814000+439700+754400</f>
        <v>6008100</v>
      </c>
      <c r="J32" s="20">
        <f>36787528.42+1349120.13+121690+150462.79+119850+2257900</f>
        <v>40786551.340000004</v>
      </c>
      <c r="K32" s="20">
        <f>32850850.43+6423503.57</f>
        <v>39274354</v>
      </c>
      <c r="L32" s="20">
        <v>31490179.960000001</v>
      </c>
      <c r="M32" s="20">
        <v>28951181.16</v>
      </c>
      <c r="N32" s="21">
        <v>2757718</v>
      </c>
      <c r="O32" s="27"/>
      <c r="P32" s="80"/>
      <c r="Q32" s="19" t="s">
        <v>46</v>
      </c>
      <c r="R32" s="73"/>
    </row>
    <row r="33" spans="1:18" s="28" customFormat="1" ht="70.5" customHeight="1">
      <c r="A33" s="54"/>
      <c r="B33" s="19" t="s">
        <v>47</v>
      </c>
      <c r="C33" s="19" t="s">
        <v>26</v>
      </c>
      <c r="D33" s="9">
        <v>905</v>
      </c>
      <c r="E33" s="9">
        <v>1101</v>
      </c>
      <c r="F33" s="10" t="s">
        <v>45</v>
      </c>
      <c r="G33" s="9">
        <v>620</v>
      </c>
      <c r="H33" s="20"/>
      <c r="I33" s="20">
        <f>874000+1278421+30000</f>
        <v>2182421</v>
      </c>
      <c r="J33" s="20">
        <f>17170363.5+1600000+1280000</f>
        <v>20050363.5</v>
      </c>
      <c r="K33" s="20">
        <f>21935619.9+3748796.16</f>
        <v>25684416.059999999</v>
      </c>
      <c r="L33" s="20">
        <v>20838838.91</v>
      </c>
      <c r="M33" s="20">
        <v>19195052.68</v>
      </c>
      <c r="N33" s="21">
        <v>2757718</v>
      </c>
      <c r="O33" s="27"/>
      <c r="P33" s="80"/>
      <c r="Q33" s="19" t="s">
        <v>48</v>
      </c>
      <c r="R33" s="73"/>
    </row>
    <row r="34" spans="1:18" s="28" customFormat="1" ht="75" customHeight="1">
      <c r="A34" s="54"/>
      <c r="B34" s="19" t="s">
        <v>49</v>
      </c>
      <c r="C34" s="19" t="s">
        <v>26</v>
      </c>
      <c r="D34" s="9">
        <v>905</v>
      </c>
      <c r="E34" s="10" t="s">
        <v>30</v>
      </c>
      <c r="F34" s="10" t="s">
        <v>50</v>
      </c>
      <c r="G34" s="9">
        <v>612</v>
      </c>
      <c r="H34" s="20">
        <f>2253572+2500000-2500000-216912.3</f>
        <v>2036659.7</v>
      </c>
      <c r="I34" s="20"/>
      <c r="J34" s="20"/>
      <c r="K34" s="20"/>
      <c r="L34" s="20"/>
      <c r="M34" s="20"/>
      <c r="N34" s="21">
        <v>0</v>
      </c>
      <c r="O34" s="27"/>
      <c r="P34" s="80"/>
      <c r="Q34" s="19" t="s">
        <v>51</v>
      </c>
      <c r="R34" s="73"/>
    </row>
    <row r="35" spans="1:18" s="28" customFormat="1" ht="102.75" customHeight="1">
      <c r="A35" s="54"/>
      <c r="B35" s="71" t="s">
        <v>52</v>
      </c>
      <c r="C35" s="19" t="s">
        <v>26</v>
      </c>
      <c r="D35" s="9">
        <v>905</v>
      </c>
      <c r="E35" s="10" t="s">
        <v>30</v>
      </c>
      <c r="F35" s="10" t="s">
        <v>53</v>
      </c>
      <c r="G35" s="9">
        <v>612</v>
      </c>
      <c r="H35" s="20">
        <f>224000+3136085.2-232327.4-16000</f>
        <v>3111757.8000000003</v>
      </c>
      <c r="I35" s="20">
        <f>400000+261442.99-60000</f>
        <v>601442.99</v>
      </c>
      <c r="J35" s="20">
        <f>400000-44500</f>
        <v>355500</v>
      </c>
      <c r="K35" s="20">
        <v>400000</v>
      </c>
      <c r="L35" s="20">
        <v>400000</v>
      </c>
      <c r="M35" s="20">
        <v>400000</v>
      </c>
      <c r="N35" s="21">
        <v>0</v>
      </c>
      <c r="O35" s="27"/>
      <c r="P35" s="80"/>
      <c r="Q35" s="19" t="s">
        <v>105</v>
      </c>
      <c r="R35" s="73"/>
    </row>
    <row r="36" spans="1:18" s="28" customFormat="1" ht="57.75" customHeight="1">
      <c r="A36" s="54"/>
      <c r="B36" s="71"/>
      <c r="C36" s="19" t="s">
        <v>26</v>
      </c>
      <c r="D36" s="9"/>
      <c r="E36" s="10"/>
      <c r="F36" s="10"/>
      <c r="G36" s="9"/>
      <c r="H36" s="20"/>
      <c r="I36" s="20"/>
      <c r="J36" s="20">
        <v>2064400</v>
      </c>
      <c r="K36" s="20"/>
      <c r="L36" s="20"/>
      <c r="M36" s="20"/>
      <c r="N36" s="21"/>
      <c r="O36" s="27"/>
      <c r="P36" s="80"/>
      <c r="Q36" s="19" t="s">
        <v>54</v>
      </c>
      <c r="R36" s="73"/>
    </row>
    <row r="37" spans="1:18" ht="24" customHeight="1">
      <c r="A37" s="76"/>
      <c r="B37" s="71" t="s">
        <v>55</v>
      </c>
      <c r="C37" s="19" t="s">
        <v>27</v>
      </c>
      <c r="D37" s="9">
        <v>904</v>
      </c>
      <c r="E37" s="10" t="s">
        <v>56</v>
      </c>
      <c r="F37" s="10" t="s">
        <v>57</v>
      </c>
      <c r="G37" s="9">
        <v>612</v>
      </c>
      <c r="H37" s="20">
        <v>49970</v>
      </c>
      <c r="I37" s="20">
        <v>50000</v>
      </c>
      <c r="J37" s="20">
        <v>50000</v>
      </c>
      <c r="K37" s="20">
        <v>50000</v>
      </c>
      <c r="L37" s="20">
        <v>50000</v>
      </c>
      <c r="M37" s="20">
        <v>50000</v>
      </c>
      <c r="N37" s="21">
        <v>50000</v>
      </c>
      <c r="O37" s="21"/>
      <c r="P37" s="80"/>
      <c r="Q37" s="71" t="s">
        <v>58</v>
      </c>
      <c r="R37" s="73"/>
    </row>
    <row r="38" spans="1:18" ht="24" hidden="1" customHeight="1">
      <c r="A38" s="76"/>
      <c r="B38" s="71"/>
      <c r="C38" s="82" t="s">
        <v>26</v>
      </c>
      <c r="D38" s="9"/>
      <c r="E38" s="10"/>
      <c r="F38" s="10"/>
      <c r="G38" s="9"/>
      <c r="H38" s="20"/>
      <c r="I38" s="20"/>
      <c r="J38" s="20"/>
      <c r="K38" s="20"/>
      <c r="L38" s="20"/>
      <c r="M38" s="20"/>
      <c r="N38" s="21"/>
      <c r="O38" s="21"/>
      <c r="P38" s="80"/>
      <c r="Q38" s="71"/>
      <c r="R38" s="73"/>
    </row>
    <row r="39" spans="1:18" ht="21.75" customHeight="1">
      <c r="A39" s="76"/>
      <c r="B39" s="71"/>
      <c r="C39" s="82"/>
      <c r="D39" s="9">
        <v>905</v>
      </c>
      <c r="E39" s="10" t="s">
        <v>30</v>
      </c>
      <c r="F39" s="10" t="s">
        <v>59</v>
      </c>
      <c r="G39" s="9">
        <v>612</v>
      </c>
      <c r="H39" s="20">
        <f>100000+631200-1846.59</f>
        <v>729353.41</v>
      </c>
      <c r="I39" s="20">
        <v>100000</v>
      </c>
      <c r="J39" s="20">
        <f>240000+140000</f>
        <v>380000</v>
      </c>
      <c r="K39" s="20">
        <v>50000</v>
      </c>
      <c r="L39" s="20">
        <v>50000</v>
      </c>
      <c r="M39" s="20">
        <v>50000</v>
      </c>
      <c r="N39" s="21">
        <v>250000</v>
      </c>
      <c r="O39" s="21"/>
      <c r="P39" s="80"/>
      <c r="Q39" s="71"/>
      <c r="R39" s="73"/>
    </row>
    <row r="40" spans="1:18" ht="21.75" customHeight="1">
      <c r="A40" s="55"/>
      <c r="B40" s="71"/>
      <c r="C40" s="82"/>
      <c r="D40" s="9"/>
      <c r="E40" s="10"/>
      <c r="F40" s="10"/>
      <c r="G40" s="9"/>
      <c r="H40" s="20"/>
      <c r="I40" s="20"/>
      <c r="J40" s="20">
        <f>430000+280000</f>
        <v>710000</v>
      </c>
      <c r="K40" s="20"/>
      <c r="L40" s="20"/>
      <c r="M40" s="20"/>
      <c r="N40" s="21"/>
      <c r="O40" s="21"/>
      <c r="P40" s="80"/>
      <c r="Q40" s="71"/>
      <c r="R40" s="73"/>
    </row>
    <row r="41" spans="1:18" ht="89.25" customHeight="1">
      <c r="A41" s="55"/>
      <c r="B41" s="71" t="s">
        <v>60</v>
      </c>
      <c r="C41" s="19" t="s">
        <v>112</v>
      </c>
      <c r="D41" s="9">
        <v>910</v>
      </c>
      <c r="E41" s="10" t="s">
        <v>61</v>
      </c>
      <c r="F41" s="10" t="s">
        <v>62</v>
      </c>
      <c r="G41" s="9">
        <v>240</v>
      </c>
      <c r="H41" s="20">
        <f>546856+4000</f>
        <v>550856</v>
      </c>
      <c r="I41" s="20">
        <f>111480+118520+156000</f>
        <v>386000</v>
      </c>
      <c r="J41" s="20"/>
      <c r="K41" s="20"/>
      <c r="L41" s="20"/>
      <c r="M41" s="20"/>
      <c r="N41" s="21"/>
      <c r="O41" s="21"/>
      <c r="P41" s="80"/>
      <c r="Q41" s="71" t="s">
        <v>63</v>
      </c>
      <c r="R41" s="73"/>
    </row>
    <row r="42" spans="1:18" ht="106.5" customHeight="1">
      <c r="A42" s="56"/>
      <c r="B42" s="71"/>
      <c r="C42" s="19" t="s">
        <v>112</v>
      </c>
      <c r="D42" s="9">
        <v>910</v>
      </c>
      <c r="E42" s="9">
        <v>1101</v>
      </c>
      <c r="F42" s="10" t="s">
        <v>62</v>
      </c>
      <c r="G42" s="9">
        <v>410</v>
      </c>
      <c r="H42" s="20">
        <f>2705214+594757.6-119000-300000</f>
        <v>2880971.6</v>
      </c>
      <c r="I42" s="20">
        <f>531302.62+75000+9566684-36367.35+15000+6469694.96-176000</f>
        <v>16445314.23</v>
      </c>
      <c r="J42" s="20">
        <f>2415066+28064.73+5902886-378716.55-50051.52-2405.24</f>
        <v>7914843.4200000009</v>
      </c>
      <c r="K42" s="20"/>
      <c r="L42" s="20"/>
      <c r="M42" s="20"/>
      <c r="N42" s="21"/>
      <c r="O42" s="21"/>
      <c r="P42" s="80"/>
      <c r="Q42" s="71"/>
      <c r="R42" s="73"/>
    </row>
    <row r="43" spans="1:18" ht="75.75" customHeight="1">
      <c r="A43" s="56"/>
      <c r="B43" s="62" t="s">
        <v>64</v>
      </c>
      <c r="C43" s="19" t="s">
        <v>65</v>
      </c>
      <c r="D43" s="9">
        <v>910</v>
      </c>
      <c r="E43" s="9">
        <v>1101</v>
      </c>
      <c r="F43" s="10" t="s">
        <v>66</v>
      </c>
      <c r="G43" s="9">
        <v>410</v>
      </c>
      <c r="H43" s="20">
        <v>300000</v>
      </c>
      <c r="I43" s="20">
        <v>500000</v>
      </c>
      <c r="J43" s="20">
        <v>300000</v>
      </c>
      <c r="K43" s="20"/>
      <c r="L43" s="20"/>
      <c r="M43" s="20"/>
      <c r="N43" s="21">
        <v>0</v>
      </c>
      <c r="O43" s="21"/>
      <c r="P43" s="80"/>
      <c r="Q43" s="62" t="s">
        <v>67</v>
      </c>
      <c r="R43" s="73"/>
    </row>
    <row r="44" spans="1:18" ht="91.5" customHeight="1">
      <c r="A44" s="56"/>
      <c r="B44" s="62" t="s">
        <v>68</v>
      </c>
      <c r="C44" s="19" t="s">
        <v>36</v>
      </c>
      <c r="D44" s="9">
        <v>905</v>
      </c>
      <c r="E44" s="9">
        <v>703</v>
      </c>
      <c r="F44" s="10" t="s">
        <v>69</v>
      </c>
      <c r="G44" s="9">
        <v>612</v>
      </c>
      <c r="H44" s="20">
        <v>6123</v>
      </c>
      <c r="I44" s="20">
        <v>10204</v>
      </c>
      <c r="J44" s="20">
        <v>6123</v>
      </c>
      <c r="K44" s="20"/>
      <c r="L44" s="20"/>
      <c r="M44" s="20"/>
      <c r="N44" s="21">
        <v>0</v>
      </c>
      <c r="O44" s="21"/>
      <c r="P44" s="80"/>
      <c r="Q44" s="19" t="s">
        <v>70</v>
      </c>
      <c r="R44" s="73"/>
    </row>
    <row r="45" spans="1:18" ht="70.5" hidden="1" customHeight="1">
      <c r="A45" s="57"/>
      <c r="B45" s="62"/>
      <c r="C45" s="19"/>
      <c r="D45" s="9"/>
      <c r="E45" s="9"/>
      <c r="F45" s="10"/>
      <c r="G45" s="9"/>
      <c r="H45" s="20"/>
      <c r="I45" s="20"/>
      <c r="J45" s="20"/>
      <c r="K45" s="20"/>
      <c r="L45" s="20"/>
      <c r="M45" s="20"/>
      <c r="N45" s="21"/>
      <c r="O45" s="21"/>
      <c r="P45" s="80"/>
      <c r="Q45" s="62"/>
      <c r="R45" s="73"/>
    </row>
    <row r="46" spans="1:18" ht="34.5" hidden="1" customHeight="1">
      <c r="A46" s="57" t="s">
        <v>71</v>
      </c>
      <c r="B46" s="62"/>
      <c r="C46" s="19" t="s">
        <v>26</v>
      </c>
      <c r="D46" s="9"/>
      <c r="E46" s="9"/>
      <c r="F46" s="10"/>
      <c r="G46" s="9"/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1">
        <v>0</v>
      </c>
      <c r="O46" s="21"/>
      <c r="P46" s="80"/>
      <c r="Q46" s="62" t="s">
        <v>72</v>
      </c>
      <c r="R46" s="73"/>
    </row>
    <row r="47" spans="1:18" ht="31.5" hidden="1" customHeight="1">
      <c r="A47" s="75" t="s">
        <v>73</v>
      </c>
      <c r="B47" s="71" t="s">
        <v>74</v>
      </c>
      <c r="C47" s="19" t="s">
        <v>28</v>
      </c>
      <c r="D47" s="9"/>
      <c r="E47" s="9"/>
      <c r="F47" s="10"/>
      <c r="G47" s="9"/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1">
        <v>0</v>
      </c>
      <c r="O47" s="21"/>
      <c r="P47" s="80"/>
      <c r="Q47" s="71" t="s">
        <v>75</v>
      </c>
      <c r="R47" s="73"/>
    </row>
    <row r="48" spans="1:18" ht="31.5" hidden="1">
      <c r="A48" s="75"/>
      <c r="B48" s="71"/>
      <c r="C48" s="19" t="s">
        <v>28</v>
      </c>
      <c r="D48" s="9"/>
      <c r="E48" s="9"/>
      <c r="F48" s="10"/>
      <c r="G48" s="9"/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1">
        <v>0</v>
      </c>
      <c r="O48" s="21"/>
      <c r="P48" s="80"/>
      <c r="Q48" s="71"/>
      <c r="R48" s="73"/>
    </row>
    <row r="49" spans="1:18" ht="57" customHeight="1">
      <c r="A49" s="57"/>
      <c r="B49" s="67" t="s">
        <v>76</v>
      </c>
      <c r="C49" s="19" t="s">
        <v>77</v>
      </c>
      <c r="D49" s="29">
        <v>905</v>
      </c>
      <c r="E49" s="30" t="s">
        <v>30</v>
      </c>
      <c r="F49" s="30" t="s">
        <v>78</v>
      </c>
      <c r="G49" s="29">
        <v>612</v>
      </c>
      <c r="H49" s="20">
        <v>0</v>
      </c>
      <c r="I49" s="20">
        <v>4862000</v>
      </c>
      <c r="J49" s="20"/>
      <c r="K49" s="20"/>
      <c r="L49" s="20"/>
      <c r="M49" s="20"/>
      <c r="N49" s="21"/>
      <c r="O49" s="21"/>
      <c r="P49" s="80"/>
      <c r="Q49" s="68" t="s">
        <v>79</v>
      </c>
      <c r="R49" s="59"/>
    </row>
    <row r="50" spans="1:18" ht="60" customHeight="1">
      <c r="A50" s="57"/>
      <c r="B50" s="67" t="s">
        <v>80</v>
      </c>
      <c r="C50" s="19" t="s">
        <v>26</v>
      </c>
      <c r="D50" s="29">
        <v>905</v>
      </c>
      <c r="E50" s="30" t="s">
        <v>30</v>
      </c>
      <c r="F50" s="30" t="s">
        <v>81</v>
      </c>
      <c r="G50" s="29">
        <v>612</v>
      </c>
      <c r="H50" s="20">
        <v>0</v>
      </c>
      <c r="I50" s="20">
        <v>99225</v>
      </c>
      <c r="J50" s="20"/>
      <c r="K50" s="20"/>
      <c r="L50" s="20"/>
      <c r="M50" s="20"/>
      <c r="N50" s="21"/>
      <c r="O50" s="21"/>
      <c r="P50" s="80"/>
      <c r="Q50" s="68" t="s">
        <v>79</v>
      </c>
      <c r="R50" s="59"/>
    </row>
    <row r="51" spans="1:18" ht="67.5" customHeight="1">
      <c r="A51" s="57"/>
      <c r="B51" s="67" t="s">
        <v>82</v>
      </c>
      <c r="C51" s="19" t="s">
        <v>77</v>
      </c>
      <c r="D51" s="29">
        <v>905</v>
      </c>
      <c r="E51" s="30" t="s">
        <v>30</v>
      </c>
      <c r="F51" s="30" t="s">
        <v>83</v>
      </c>
      <c r="G51" s="29">
        <v>612</v>
      </c>
      <c r="H51" s="20"/>
      <c r="I51" s="20"/>
      <c r="J51" s="20">
        <v>1109000</v>
      </c>
      <c r="K51" s="20"/>
      <c r="L51" s="20"/>
      <c r="M51" s="20"/>
      <c r="N51" s="21"/>
      <c r="O51" s="21"/>
      <c r="P51" s="80"/>
      <c r="Q51" s="68" t="s">
        <v>106</v>
      </c>
      <c r="R51" s="59"/>
    </row>
    <row r="52" spans="1:18" ht="87.75" customHeight="1">
      <c r="A52" s="57"/>
      <c r="B52" s="67" t="s">
        <v>84</v>
      </c>
      <c r="C52" s="19" t="s">
        <v>26</v>
      </c>
      <c r="D52" s="29">
        <v>905</v>
      </c>
      <c r="E52" s="30" t="s">
        <v>30</v>
      </c>
      <c r="F52" s="30" t="s">
        <v>83</v>
      </c>
      <c r="G52" s="29">
        <v>612</v>
      </c>
      <c r="H52" s="20"/>
      <c r="I52" s="20"/>
      <c r="J52" s="20">
        <v>22625</v>
      </c>
      <c r="K52" s="20"/>
      <c r="L52" s="20"/>
      <c r="M52" s="20"/>
      <c r="N52" s="21"/>
      <c r="O52" s="21"/>
      <c r="P52" s="80"/>
      <c r="Q52" s="68" t="s">
        <v>106</v>
      </c>
      <c r="R52" s="59"/>
    </row>
    <row r="53" spans="1:18" ht="67.5" customHeight="1">
      <c r="A53" s="54"/>
      <c r="B53" s="23" t="s">
        <v>85</v>
      </c>
      <c r="C53" s="23"/>
      <c r="D53" s="24"/>
      <c r="E53" s="24"/>
      <c r="F53" s="25" t="s">
        <v>86</v>
      </c>
      <c r="G53" s="24"/>
      <c r="H53" s="26">
        <f>H54+H55</f>
        <v>961303.72</v>
      </c>
      <c r="I53" s="26">
        <f>I54+I55</f>
        <v>1024800</v>
      </c>
      <c r="J53" s="26">
        <f>J54+J55+J56</f>
        <v>1860300</v>
      </c>
      <c r="K53" s="26">
        <f>K54+K55</f>
        <v>249300</v>
      </c>
      <c r="L53" s="26">
        <f>L54+L55</f>
        <v>249300</v>
      </c>
      <c r="M53" s="26">
        <f>M54+M55</f>
        <v>249300</v>
      </c>
      <c r="N53" s="27">
        <f>N54+N55</f>
        <v>350000</v>
      </c>
      <c r="O53" s="27"/>
      <c r="P53" s="80"/>
      <c r="Q53" s="62"/>
      <c r="R53" s="73" t="s">
        <v>34</v>
      </c>
    </row>
    <row r="54" spans="1:18" ht="79.5" customHeight="1">
      <c r="A54" s="76"/>
      <c r="B54" s="71" t="s">
        <v>87</v>
      </c>
      <c r="C54" s="71" t="s">
        <v>26</v>
      </c>
      <c r="D54" s="9">
        <v>905</v>
      </c>
      <c r="E54" s="10" t="s">
        <v>37</v>
      </c>
      <c r="F54" s="10" t="s">
        <v>88</v>
      </c>
      <c r="G54" s="9">
        <v>612</v>
      </c>
      <c r="H54" s="20">
        <v>703000</v>
      </c>
      <c r="I54" s="20">
        <f>215000+60000+580000</f>
        <v>855000</v>
      </c>
      <c r="J54" s="20">
        <f>620000+125000</f>
        <v>745000</v>
      </c>
      <c r="K54" s="20">
        <v>149300</v>
      </c>
      <c r="L54" s="20">
        <v>149300</v>
      </c>
      <c r="M54" s="20">
        <v>149300</v>
      </c>
      <c r="N54" s="21">
        <v>215000</v>
      </c>
      <c r="O54" s="21"/>
      <c r="P54" s="80"/>
      <c r="Q54" s="71" t="s">
        <v>89</v>
      </c>
      <c r="R54" s="73"/>
    </row>
    <row r="55" spans="1:18" ht="104.25" customHeight="1">
      <c r="A55" s="76"/>
      <c r="B55" s="71"/>
      <c r="C55" s="71"/>
      <c r="D55" s="9">
        <v>905</v>
      </c>
      <c r="E55" s="9">
        <v>1101</v>
      </c>
      <c r="F55" s="10" t="s">
        <v>88</v>
      </c>
      <c r="G55" s="9">
        <v>244</v>
      </c>
      <c r="H55" s="20">
        <f>135000+80000+43303.72</f>
        <v>258303.72</v>
      </c>
      <c r="I55" s="20">
        <f>135000+20000+14800</f>
        <v>169800</v>
      </c>
      <c r="J55" s="20">
        <f>349300-52000-244000-28000</f>
        <v>25300</v>
      </c>
      <c r="K55" s="20">
        <v>100000</v>
      </c>
      <c r="L55" s="20">
        <v>100000</v>
      </c>
      <c r="M55" s="20">
        <v>100000</v>
      </c>
      <c r="N55" s="21">
        <v>135000</v>
      </c>
      <c r="O55" s="21"/>
      <c r="P55" s="80"/>
      <c r="Q55" s="71"/>
      <c r="R55" s="73"/>
    </row>
    <row r="56" spans="1:18" ht="85.5" customHeight="1">
      <c r="A56" s="55"/>
      <c r="B56" s="71"/>
      <c r="C56" s="71"/>
      <c r="D56" s="9"/>
      <c r="E56" s="9"/>
      <c r="F56" s="10"/>
      <c r="G56" s="9">
        <v>620</v>
      </c>
      <c r="H56" s="20"/>
      <c r="I56" s="20"/>
      <c r="J56" s="20">
        <f>700000+244000+28000+60000+58000</f>
        <v>1090000</v>
      </c>
      <c r="K56" s="20"/>
      <c r="L56" s="20"/>
      <c r="M56" s="20"/>
      <c r="N56" s="21"/>
      <c r="O56" s="21"/>
      <c r="P56" s="80"/>
      <c r="Q56" s="62" t="s">
        <v>90</v>
      </c>
      <c r="R56" s="59"/>
    </row>
    <row r="57" spans="1:18" ht="50.25" customHeight="1">
      <c r="A57" s="54"/>
      <c r="B57" s="69" t="s">
        <v>91</v>
      </c>
      <c r="C57" s="23"/>
      <c r="D57" s="24"/>
      <c r="E57" s="24"/>
      <c r="F57" s="25"/>
      <c r="G57" s="24"/>
      <c r="H57" s="26">
        <f>H58+H59+H60+H64+H65</f>
        <v>133206970</v>
      </c>
      <c r="I57" s="26">
        <f>I58+I59+I60+I64+I65+I63+I61+I62</f>
        <v>85700830.349999994</v>
      </c>
      <c r="J57" s="26"/>
      <c r="K57" s="26"/>
      <c r="L57" s="26"/>
      <c r="M57" s="26"/>
      <c r="N57" s="27">
        <f>N58+N59+N60</f>
        <v>0</v>
      </c>
      <c r="O57" s="21"/>
      <c r="P57" s="80"/>
      <c r="Q57" s="63"/>
      <c r="R57" s="73" t="s">
        <v>34</v>
      </c>
    </row>
    <row r="58" spans="1:18" ht="60.75" customHeight="1">
      <c r="A58" s="74"/>
      <c r="B58" s="71" t="s">
        <v>92</v>
      </c>
      <c r="C58" s="19" t="s">
        <v>119</v>
      </c>
      <c r="D58" s="9">
        <v>910</v>
      </c>
      <c r="E58" s="9">
        <v>1101</v>
      </c>
      <c r="F58" s="10" t="s">
        <v>93</v>
      </c>
      <c r="G58" s="9">
        <v>410</v>
      </c>
      <c r="H58" s="20">
        <v>115303000</v>
      </c>
      <c r="I58" s="20">
        <v>12148109.16</v>
      </c>
      <c r="J58" s="20"/>
      <c r="K58" s="20"/>
      <c r="L58" s="20"/>
      <c r="M58" s="20"/>
      <c r="N58" s="21">
        <v>0</v>
      </c>
      <c r="O58" s="21"/>
      <c r="P58" s="80"/>
      <c r="Q58" s="71" t="s">
        <v>94</v>
      </c>
      <c r="R58" s="73"/>
    </row>
    <row r="59" spans="1:18" ht="53.25" customHeight="1">
      <c r="A59" s="74"/>
      <c r="B59" s="71"/>
      <c r="C59" s="19" t="s">
        <v>118</v>
      </c>
      <c r="D59" s="9">
        <v>910</v>
      </c>
      <c r="E59" s="9">
        <v>1101</v>
      </c>
      <c r="F59" s="10" t="s">
        <v>93</v>
      </c>
      <c r="G59" s="9">
        <v>410</v>
      </c>
      <c r="H59" s="31">
        <v>1164677</v>
      </c>
      <c r="I59" s="31">
        <f>49172733.45+1782000</f>
        <v>50954733.450000003</v>
      </c>
      <c r="J59" s="31"/>
      <c r="K59" s="31"/>
      <c r="L59" s="31"/>
      <c r="M59" s="31"/>
      <c r="N59" s="32">
        <v>0</v>
      </c>
      <c r="O59" s="32"/>
      <c r="P59" s="80"/>
      <c r="Q59" s="71"/>
      <c r="R59" s="73"/>
    </row>
    <row r="60" spans="1:18" ht="50.25" customHeight="1">
      <c r="A60" s="74"/>
      <c r="B60" s="71"/>
      <c r="C60" s="19" t="s">
        <v>117</v>
      </c>
      <c r="D60" s="9">
        <v>910</v>
      </c>
      <c r="E60" s="9">
        <v>1101</v>
      </c>
      <c r="F60" s="10" t="s">
        <v>93</v>
      </c>
      <c r="G60" s="9">
        <v>410</v>
      </c>
      <c r="H60" s="20">
        <v>100000</v>
      </c>
      <c r="I60" s="20">
        <f>12493957.59+36367.35</f>
        <v>12530324.939999999</v>
      </c>
      <c r="J60" s="20"/>
      <c r="K60" s="20"/>
      <c r="L60" s="20"/>
      <c r="M60" s="20"/>
      <c r="N60" s="21">
        <v>0</v>
      </c>
      <c r="O60" s="21"/>
      <c r="P60" s="80"/>
      <c r="Q60" s="71"/>
      <c r="R60" s="73"/>
    </row>
    <row r="61" spans="1:18" ht="29.25" customHeight="1">
      <c r="A61" s="33"/>
      <c r="B61" s="71"/>
      <c r="C61" s="19" t="s">
        <v>116</v>
      </c>
      <c r="D61" s="9"/>
      <c r="E61" s="9"/>
      <c r="F61" s="10"/>
      <c r="G61" s="9"/>
      <c r="H61" s="20"/>
      <c r="I61" s="20">
        <v>1656890.84</v>
      </c>
      <c r="J61" s="20"/>
      <c r="K61" s="20"/>
      <c r="L61" s="20"/>
      <c r="M61" s="20"/>
      <c r="N61" s="21"/>
      <c r="O61" s="21"/>
      <c r="P61" s="63"/>
      <c r="Q61" s="71" t="s">
        <v>95</v>
      </c>
      <c r="R61" s="34"/>
    </row>
    <row r="62" spans="1:18" ht="30" customHeight="1">
      <c r="A62" s="3" t="s">
        <v>96</v>
      </c>
      <c r="B62" s="71"/>
      <c r="C62" s="19" t="s">
        <v>97</v>
      </c>
      <c r="D62" s="9"/>
      <c r="E62" s="9"/>
      <c r="F62" s="10"/>
      <c r="G62" s="9"/>
      <c r="H62" s="20"/>
      <c r="I62" s="20">
        <v>6706710.5499999998</v>
      </c>
      <c r="J62" s="20"/>
      <c r="K62" s="20"/>
      <c r="L62" s="20"/>
      <c r="M62" s="20"/>
      <c r="N62" s="21"/>
      <c r="O62" s="21"/>
      <c r="P62" s="63"/>
      <c r="Q62" s="71"/>
      <c r="R62" s="34"/>
    </row>
    <row r="63" spans="1:18" ht="28.5" customHeight="1">
      <c r="A63" s="3" t="s">
        <v>96</v>
      </c>
      <c r="B63" s="71"/>
      <c r="C63" s="19" t="s">
        <v>115</v>
      </c>
      <c r="D63" s="9"/>
      <c r="E63" s="9"/>
      <c r="F63" s="10"/>
      <c r="G63" s="9"/>
      <c r="H63" s="31"/>
      <c r="I63" s="31">
        <v>1704061.41</v>
      </c>
      <c r="J63" s="20"/>
      <c r="K63" s="20"/>
      <c r="L63" s="20"/>
      <c r="M63" s="20"/>
      <c r="N63" s="21"/>
      <c r="O63" s="21"/>
      <c r="P63" s="63"/>
      <c r="Q63" s="71"/>
      <c r="R63" s="34"/>
    </row>
    <row r="64" spans="1:18" ht="93" customHeight="1">
      <c r="A64" s="3" t="s">
        <v>96</v>
      </c>
      <c r="B64" s="70" t="s">
        <v>98</v>
      </c>
      <c r="C64" s="19" t="s">
        <v>113</v>
      </c>
      <c r="D64" s="29">
        <v>910</v>
      </c>
      <c r="E64" s="30" t="s">
        <v>61</v>
      </c>
      <c r="F64" s="30" t="s">
        <v>99</v>
      </c>
      <c r="G64" s="29">
        <v>410</v>
      </c>
      <c r="H64" s="20">
        <v>16472900</v>
      </c>
      <c r="I64" s="20"/>
      <c r="J64" s="20"/>
      <c r="K64" s="20"/>
      <c r="L64" s="20"/>
      <c r="M64" s="20"/>
      <c r="N64" s="21"/>
      <c r="O64" s="21"/>
      <c r="P64" s="63"/>
      <c r="Q64" s="71" t="s">
        <v>100</v>
      </c>
      <c r="R64" s="34"/>
    </row>
    <row r="65" spans="1:18" ht="90" customHeight="1">
      <c r="A65" s="33"/>
      <c r="B65" s="70"/>
      <c r="C65" s="19" t="s">
        <v>114</v>
      </c>
      <c r="D65" s="29">
        <v>910</v>
      </c>
      <c r="E65" s="30" t="s">
        <v>101</v>
      </c>
      <c r="F65" s="30" t="s">
        <v>99</v>
      </c>
      <c r="G65" s="29">
        <v>410</v>
      </c>
      <c r="H65" s="20">
        <v>166393</v>
      </c>
      <c r="I65" s="20"/>
      <c r="J65" s="20"/>
      <c r="K65" s="20"/>
      <c r="L65" s="20"/>
      <c r="M65" s="20"/>
      <c r="N65" s="21"/>
      <c r="O65" s="21"/>
      <c r="P65" s="63"/>
      <c r="Q65" s="71"/>
      <c r="R65" s="34"/>
    </row>
    <row r="66" spans="1:18" ht="39" customHeight="1">
      <c r="A66" s="3" t="s">
        <v>96</v>
      </c>
      <c r="B66" s="35"/>
      <c r="C66" s="36"/>
      <c r="D66" s="37"/>
      <c r="E66" s="37"/>
      <c r="F66" s="38"/>
      <c r="G66" s="37"/>
      <c r="H66" s="39"/>
      <c r="I66" s="39"/>
      <c r="J66" s="40"/>
      <c r="K66" s="40"/>
      <c r="L66" s="40"/>
      <c r="M66" s="40"/>
      <c r="N66" s="39"/>
      <c r="O66" s="39"/>
      <c r="P66" s="41"/>
      <c r="Q66" s="42" t="s">
        <v>102</v>
      </c>
      <c r="R66" s="34"/>
    </row>
    <row r="67" spans="1:18" ht="39.75" customHeight="1">
      <c r="A67" s="72" t="s">
        <v>107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43"/>
      <c r="N67" s="44"/>
      <c r="O67" s="44"/>
      <c r="P67" s="45" t="s">
        <v>103</v>
      </c>
      <c r="Q67" s="46" t="s">
        <v>104</v>
      </c>
    </row>
    <row r="68" spans="1:18">
      <c r="A68" s="47"/>
      <c r="B68" s="48"/>
      <c r="C68" s="49"/>
      <c r="D68" s="37"/>
      <c r="E68" s="37"/>
      <c r="F68" s="38"/>
      <c r="G68" s="37"/>
      <c r="H68" s="49"/>
      <c r="I68" s="49"/>
      <c r="J68" s="49"/>
      <c r="K68" s="49"/>
      <c r="L68" s="49"/>
      <c r="M68" s="49"/>
      <c r="N68" s="49"/>
      <c r="O68" s="49"/>
    </row>
    <row r="69" spans="1:18">
      <c r="A69" s="47"/>
      <c r="B69" s="50"/>
      <c r="C69" s="49"/>
      <c r="D69" s="37"/>
      <c r="E69" s="37"/>
      <c r="F69" s="38"/>
      <c r="G69" s="37"/>
      <c r="H69" s="49"/>
      <c r="I69" s="49"/>
      <c r="J69" s="49"/>
      <c r="K69" s="49"/>
      <c r="L69" s="49"/>
      <c r="M69" s="49"/>
      <c r="N69" s="49"/>
      <c r="O69" s="49"/>
    </row>
    <row r="70" spans="1:18">
      <c r="A70" s="50"/>
      <c r="B70" s="50"/>
      <c r="C70" s="49"/>
      <c r="D70" s="37"/>
      <c r="E70" s="37"/>
      <c r="F70" s="38"/>
      <c r="G70" s="37"/>
      <c r="H70" s="49"/>
      <c r="I70" s="49"/>
      <c r="J70" s="49"/>
      <c r="K70" s="49"/>
      <c r="L70" s="49"/>
      <c r="M70" s="49"/>
      <c r="N70" s="49"/>
      <c r="O70" s="49"/>
    </row>
    <row r="71" spans="1:18">
      <c r="A71" s="50"/>
      <c r="B71" s="50"/>
      <c r="C71" s="49"/>
      <c r="D71" s="37"/>
      <c r="E71" s="37"/>
      <c r="F71" s="38"/>
      <c r="G71" s="37"/>
      <c r="H71" s="49"/>
      <c r="I71" s="49"/>
      <c r="J71" s="49"/>
      <c r="K71" s="49"/>
      <c r="L71" s="49"/>
      <c r="M71" s="49"/>
      <c r="N71" s="49"/>
      <c r="O71" s="49"/>
    </row>
    <row r="72" spans="1:18">
      <c r="A72" s="50"/>
      <c r="B72" s="50"/>
      <c r="C72" s="50"/>
      <c r="D72" s="37"/>
      <c r="E72" s="37"/>
      <c r="F72" s="38"/>
      <c r="G72" s="37"/>
      <c r="H72" s="49"/>
      <c r="I72" s="49"/>
      <c r="J72" s="49"/>
      <c r="K72" s="49"/>
      <c r="L72" s="49"/>
      <c r="M72" s="49"/>
      <c r="N72" s="49"/>
      <c r="O72" s="49"/>
    </row>
    <row r="73" spans="1:18">
      <c r="A73" s="47"/>
      <c r="B73" s="48"/>
      <c r="C73" s="49"/>
      <c r="D73" s="37"/>
      <c r="E73" s="37"/>
      <c r="F73" s="38"/>
      <c r="G73" s="37"/>
      <c r="H73" s="49"/>
      <c r="I73" s="49"/>
      <c r="J73" s="49"/>
      <c r="K73" s="49"/>
      <c r="L73" s="49"/>
      <c r="M73" s="49"/>
      <c r="N73" s="49"/>
      <c r="O73" s="49"/>
    </row>
    <row r="74" spans="1:18">
      <c r="A74" s="51"/>
      <c r="B74" s="52"/>
      <c r="C74" s="50"/>
      <c r="D74" s="37"/>
      <c r="E74" s="37"/>
      <c r="F74" s="38"/>
      <c r="G74" s="37"/>
      <c r="H74" s="49"/>
      <c r="I74" s="49"/>
      <c r="J74" s="49"/>
      <c r="K74" s="49"/>
      <c r="L74" s="49"/>
      <c r="M74" s="49"/>
      <c r="N74" s="49"/>
      <c r="O74" s="49"/>
    </row>
    <row r="75" spans="1:18">
      <c r="A75" s="51"/>
      <c r="B75" s="52"/>
      <c r="C75" s="50"/>
      <c r="D75" s="37"/>
      <c r="E75" s="37"/>
      <c r="F75" s="38"/>
      <c r="G75" s="37"/>
      <c r="H75" s="49"/>
      <c r="I75" s="49"/>
      <c r="J75" s="49"/>
      <c r="K75" s="49"/>
      <c r="L75" s="49"/>
      <c r="M75" s="49"/>
      <c r="N75" s="49"/>
      <c r="O75" s="49"/>
    </row>
    <row r="76" spans="1:18">
      <c r="A76" s="51"/>
      <c r="B76" s="52"/>
      <c r="C76" s="50"/>
      <c r="D76" s="37"/>
      <c r="E76" s="37"/>
      <c r="F76" s="38"/>
      <c r="G76" s="37"/>
      <c r="H76" s="49"/>
      <c r="I76" s="49"/>
      <c r="J76" s="49"/>
      <c r="K76" s="49"/>
      <c r="L76" s="49"/>
      <c r="M76" s="49"/>
      <c r="N76" s="49"/>
      <c r="O76" s="49"/>
    </row>
  </sheetData>
  <mergeCells count="49">
    <mergeCell ref="I11:Y11"/>
    <mergeCell ref="I12:Y12"/>
    <mergeCell ref="Q2:R2"/>
    <mergeCell ref="Q5:R5"/>
    <mergeCell ref="Q7:R7"/>
    <mergeCell ref="Q8:R8"/>
    <mergeCell ref="Q10:R10"/>
    <mergeCell ref="A16:A17"/>
    <mergeCell ref="B16:B17"/>
    <mergeCell ref="C16:C17"/>
    <mergeCell ref="D16:G16"/>
    <mergeCell ref="H16:O16"/>
    <mergeCell ref="P16:P17"/>
    <mergeCell ref="Q16:Q17"/>
    <mergeCell ref="B13:Q13"/>
    <mergeCell ref="B14:Q14"/>
    <mergeCell ref="R16:R17"/>
    <mergeCell ref="A19:A26"/>
    <mergeCell ref="B19:B26"/>
    <mergeCell ref="R19:R26"/>
    <mergeCell ref="P27:P60"/>
    <mergeCell ref="R27:R30"/>
    <mergeCell ref="A28:A29"/>
    <mergeCell ref="B28:B29"/>
    <mergeCell ref="Q28:Q29"/>
    <mergeCell ref="R31:R48"/>
    <mergeCell ref="B35:B36"/>
    <mergeCell ref="A37:A39"/>
    <mergeCell ref="B37:B40"/>
    <mergeCell ref="Q37:Q40"/>
    <mergeCell ref="C38:C40"/>
    <mergeCell ref="B41:B42"/>
    <mergeCell ref="Q41:Q42"/>
    <mergeCell ref="A47:A48"/>
    <mergeCell ref="B47:B48"/>
    <mergeCell ref="Q47:Q48"/>
    <mergeCell ref="R53:R55"/>
    <mergeCell ref="A54:A55"/>
    <mergeCell ref="B54:B56"/>
    <mergeCell ref="C54:C56"/>
    <mergeCell ref="Q54:Q55"/>
    <mergeCell ref="B64:B65"/>
    <mergeCell ref="Q64:Q65"/>
    <mergeCell ref="A67:L67"/>
    <mergeCell ref="R57:R60"/>
    <mergeCell ref="A58:A60"/>
    <mergeCell ref="B58:B63"/>
    <mergeCell ref="Q58:Q60"/>
    <mergeCell ref="Q61:Q63"/>
  </mergeCells>
  <hyperlinks>
    <hyperlink ref="D16" location="Par1099" display="Код бюджетной классификации &lt;2&gt;"/>
  </hyperlinks>
  <pageMargins left="1.1812499999999999" right="0.59027777777777801" top="0.78749999999999998" bottom="0.78749999999999998" header="0.51180555555555496" footer="0.51180555555555496"/>
  <pageSetup paperSize="9" scale="58" firstPageNumber="0" fitToHeight="0" orientation="landscape" r:id="rId1"/>
  <rowBreaks count="3" manualBreakCount="3">
    <brk id="30" min="1" max="17" man="1"/>
    <brk id="43" min="1" max="17" man="1"/>
    <brk id="57" min="1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23.09.2024</vt:lpstr>
      <vt:lpstr>'23.09.2024'!Область_печати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revision>37</cp:revision>
  <cp:lastPrinted>2025-03-27T03:22:52Z</cp:lastPrinted>
  <dcterms:created xsi:type="dcterms:W3CDTF">2015-11-04T05:44:50Z</dcterms:created>
  <dcterms:modified xsi:type="dcterms:W3CDTF">2025-03-27T03:23:23Z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Экономисты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