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25" windowHeight="11025" tabRatio="599"/>
  </bookViews>
  <sheets>
    <sheet name="Лист1" sheetId="1" r:id="rId1"/>
    <sheet name="Лист2" sheetId="2" r:id="rId2"/>
    <sheet name="Лист3" sheetId="3" r:id="rId3"/>
  </sheets>
  <definedNames>
    <definedName name="_xlnm.Print_Area" localSheetId="0">Лист1!$A$1:$O$250</definedName>
  </definedNames>
  <calcPr calcId="124519"/>
</workbook>
</file>

<file path=xl/calcChain.xml><?xml version="1.0" encoding="utf-8"?>
<calcChain xmlns="http://schemas.openxmlformats.org/spreadsheetml/2006/main">
  <c r="I19" i="1"/>
  <c r="I18"/>
  <c r="I17"/>
  <c r="I73" l="1"/>
  <c r="I139" l="1"/>
  <c r="I136"/>
  <c r="I133"/>
  <c r="I69"/>
  <c r="I59"/>
  <c r="I53"/>
  <c r="I30"/>
  <c r="I24"/>
  <c r="Q22" l="1"/>
  <c r="S190" l="1"/>
  <c r="R190"/>
  <c r="Q190"/>
  <c r="S166"/>
  <c r="R166"/>
  <c r="Q166"/>
  <c r="S54" l="1"/>
  <c r="I216" l="1"/>
  <c r="I111"/>
  <c r="I36"/>
  <c r="I34"/>
  <c r="I83"/>
  <c r="I82"/>
  <c r="I54"/>
  <c r="I68"/>
  <c r="I221" l="1"/>
  <c r="I223"/>
  <c r="I137" l="1"/>
  <c r="I28"/>
  <c r="I217"/>
  <c r="I236" l="1"/>
  <c r="I240"/>
  <c r="I128"/>
  <c r="I209" l="1"/>
  <c r="I16" l="1"/>
  <c r="I201" l="1"/>
  <c r="I148" l="1"/>
  <c r="I105"/>
  <c r="Q54" s="1"/>
  <c r="I21" l="1"/>
  <c r="I138"/>
  <c r="I132"/>
  <c r="I131" s="1"/>
  <c r="I86"/>
  <c r="I74"/>
  <c r="I29"/>
  <c r="I20" l="1"/>
  <c r="I15" s="1"/>
  <c r="S22"/>
  <c r="R54"/>
  <c r="T54" s="1"/>
  <c r="I32"/>
  <c r="R22" l="1"/>
  <c r="H16"/>
  <c r="K220" l="1"/>
  <c r="K131"/>
  <c r="I230"/>
  <c r="I190"/>
  <c r="L21" l="1"/>
  <c r="K21"/>
  <c r="J21"/>
  <c r="H17"/>
  <c r="H21"/>
  <c r="G21"/>
  <c r="G17"/>
  <c r="H190"/>
  <c r="G190"/>
  <c r="G174"/>
  <c r="H201"/>
  <c r="L17"/>
  <c r="K17"/>
  <c r="J17"/>
  <c r="H174" l="1"/>
  <c r="H148"/>
  <c r="J16" l="1"/>
  <c r="J220"/>
  <c r="I220" l="1"/>
  <c r="H220" l="1"/>
  <c r="H209"/>
  <c r="G16" l="1"/>
  <c r="L16" l="1"/>
  <c r="K16"/>
  <c r="L190"/>
  <c r="K190"/>
  <c r="J190"/>
  <c r="L235" l="1"/>
  <c r="L234" s="1"/>
  <c r="L224"/>
  <c r="L220"/>
  <c r="L209"/>
  <c r="L174"/>
  <c r="L148"/>
  <c r="L19" s="1"/>
  <c r="L131"/>
  <c r="L121"/>
  <c r="L52"/>
  <c r="L38"/>
  <c r="L23"/>
  <c r="L20"/>
  <c r="L208" l="1"/>
  <c r="L22"/>
  <c r="L15"/>
  <c r="L18"/>
  <c r="K235"/>
  <c r="K234" s="1"/>
  <c r="K224"/>
  <c r="K209"/>
  <c r="K174"/>
  <c r="K148"/>
  <c r="K121"/>
  <c r="K52"/>
  <c r="K38"/>
  <c r="K23"/>
  <c r="K20"/>
  <c r="J235"/>
  <c r="J234" s="1"/>
  <c r="J224"/>
  <c r="J209"/>
  <c r="J174"/>
  <c r="J148"/>
  <c r="J131"/>
  <c r="J18" s="1"/>
  <c r="J121"/>
  <c r="J52"/>
  <c r="J38"/>
  <c r="J23"/>
  <c r="J20"/>
  <c r="H20"/>
  <c r="J19" l="1"/>
  <c r="J15" s="1"/>
  <c r="K19"/>
  <c r="K15" s="1"/>
  <c r="K18"/>
  <c r="J208"/>
  <c r="K208"/>
  <c r="J22"/>
  <c r="K22"/>
  <c r="G220"/>
  <c r="I235" l="1"/>
  <c r="I234" s="1"/>
  <c r="I224"/>
  <c r="I174"/>
  <c r="I121"/>
  <c r="I52" s="1"/>
  <c r="I22" s="1"/>
  <c r="I38"/>
  <c r="I23"/>
  <c r="I208" l="1"/>
  <c r="G209" l="1"/>
  <c r="H224"/>
  <c r="G224"/>
  <c r="G19" l="1"/>
  <c r="G18"/>
  <c r="H19"/>
  <c r="H15" s="1"/>
  <c r="H18"/>
  <c r="G208"/>
  <c r="H235"/>
  <c r="H234" s="1"/>
  <c r="H131"/>
  <c r="H121"/>
  <c r="H52" s="1"/>
  <c r="H38"/>
  <c r="H23"/>
  <c r="G20"/>
  <c r="H22" l="1"/>
  <c r="H208"/>
  <c r="G52" l="1"/>
  <c r="G121" l="1"/>
  <c r="G23" l="1"/>
  <c r="G131" l="1"/>
  <c r="G235" l="1"/>
  <c r="G234" s="1"/>
  <c r="G148"/>
  <c r="G38"/>
  <c r="G22" l="1"/>
  <c r="G15"/>
  <c r="O17" l="1"/>
  <c r="O16"/>
  <c r="O18" l="1"/>
  <c r="O22" l="1"/>
  <c r="O15"/>
</calcChain>
</file>

<file path=xl/comments1.xml><?xml version="1.0" encoding="utf-8"?>
<comments xmlns="http://schemas.openxmlformats.org/spreadsheetml/2006/main">
  <authors>
    <author>Ольга</author>
  </authors>
  <commentList>
    <comment ref="E110" authorId="0">
      <text>
        <r>
          <rPr>
            <b/>
            <sz val="10"/>
            <color indexed="81"/>
            <rFont val="Tahoma"/>
            <family val="2"/>
            <charset val="204"/>
          </rPr>
          <t>Ольга:</t>
        </r>
        <r>
          <rPr>
            <sz val="10"/>
            <color indexed="81"/>
            <rFont val="Tahoma"/>
            <family val="2"/>
            <charset val="204"/>
          </rPr>
          <t xml:space="preserve">
1648324,04
</t>
        </r>
      </text>
    </comment>
    <comment ref="E111"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<sst xmlns="http://schemas.openxmlformats.org/spreadsheetml/2006/main" count="643" uniqueCount="336">
  <si>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</si>
  <si>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</si>
  <si>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</si>
  <si>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</si>
  <si>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</si>
  <si>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</si>
  <si>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</si>
  <si>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</si>
  <si>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</si>
  <si>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</si>
  <si>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</si>
  <si>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</si>
  <si>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</si>
  <si>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</si>
  <si>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</si>
  <si>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</si>
  <si>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</si>
  <si>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</si>
  <si>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</si>
  <si>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</si>
  <si>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</si>
  <si>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</si>
  <si>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</si>
  <si>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</si>
  <si>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</si>
  <si>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</si>
  <si>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</si>
  <si>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</si>
  <si>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</si>
  <si>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</si>
  <si>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</si>
  <si>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</si>
  <si>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</si>
  <si>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</si>
  <si>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</si>
  <si>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</si>
  <si>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</si>
  <si>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 xml:space="preserve">Усть-Абаканского района </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</si>
  <si>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</si>
  <si>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</si>
  <si>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</si>
  <si>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</si>
  <si>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</si>
  <si>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</si>
  <si>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</si>
  <si>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</si>
  <si>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</si>
  <si>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</si>
  <si>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</si>
  <si>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</si>
  <si>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</si>
  <si>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</si>
  <si>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</si>
  <si>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</si>
  <si>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</si>
  <si>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</si>
  <si>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</si>
  <si>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</si>
  <si>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</si>
  <si>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</si>
  <si>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</si>
  <si>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</si>
  <si>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</si>
  <si>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</si>
  <si>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</si>
  <si>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</si>
  <si>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</si>
  <si>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</si>
  <si>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</si>
  <si>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</si>
  <si>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</si>
  <si>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</si>
  <si>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</si>
  <si>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</si>
  <si>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</si>
  <si>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</si>
  <si>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</si>
  <si>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</si>
  <si>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r>
      <t xml:space="preserve">Связь с показателями муниципальной программы                                            </t>
    </r>
    <r>
      <rPr>
        <sz val="5"/>
        <color theme="1"/>
        <rFont val="Times New Roman"/>
        <family val="1"/>
        <charset val="204"/>
      </rPr>
      <t>(номер показателя, характеризующего результат реализации основного мероприятия)</t>
    </r>
  </si>
  <si>
    <t xml:space="preserve">УЖКХ и строительства </t>
  </si>
  <si>
    <t>321Е155200</t>
  </si>
  <si>
    <t>321Е100000</t>
  </si>
  <si>
    <t>УКМПСТ</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</si>
  <si>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</si>
  <si>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</si>
  <si>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</si>
  <si>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</si>
  <si>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</si>
  <si>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</si>
  <si>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</si>
  <si>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</si>
  <si>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</si>
  <si>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</si>
  <si>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</si>
  <si>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</si>
  <si>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</si>
  <si>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</si>
  <si>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</si>
  <si>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</si>
  <si>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</si>
  <si>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</si>
  <si>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</si>
  <si>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</si>
  <si>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</si>
  <si>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</si>
  <si>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</si>
  <si>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</si>
  <si>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</si>
  <si>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</si>
  <si>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</si>
  <si>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</si>
  <si>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</si>
  <si>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</si>
  <si>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</si>
  <si>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</si>
  <si>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</si>
  <si>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</si>
  <si>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</si>
  <si>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</si>
  <si>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</si>
  <si>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</si>
  <si>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</si>
  <si>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</si>
  <si>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</si>
  <si>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</si>
  <si>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</si>
  <si>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</si>
  <si>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</si>
  <si>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</si>
  <si>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</si>
  <si>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</si>
  <si>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</si>
  <si>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</si>
  <si>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</si>
  <si>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</si>
  <si>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</si>
  <si>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</si>
  <si>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</si>
  <si>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</si>
  <si>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</si>
  <si>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</si>
  <si>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</si>
  <si>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</si>
  <si>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</si>
  <si>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</si>
  <si>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</si>
  <si>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</si>
  <si>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</si>
  <si>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</si>
  <si>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</si>
  <si>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</si>
  <si>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</si>
  <si>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</si>
  <si>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</si>
  <si>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</si>
  <si>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</si>
  <si>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</si>
  <si>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к постановлению администрации</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</si>
  <si>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</si>
  <si>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</si>
  <si>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</si>
  <si>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</si>
  <si>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</si>
  <si>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</si>
  <si>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</si>
  <si>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</si>
  <si>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</si>
  <si>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</si>
  <si>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</si>
  <si>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</si>
  <si>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</si>
  <si>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Основное мероприятие 1.2 "Развитие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</si>
  <si>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</si>
  <si>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1.2.9 "Мероприятия по предоставлению школьного питания"</t>
  </si>
  <si>
    <t>Основное мероприятие 1.3 "Обеспечение условий развития сферы образования"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</si>
  <si>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</si>
  <si>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</si>
  <si>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</si>
  <si>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</si>
  <si>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</si>
  <si>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</si>
  <si>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</si>
  <si>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</si>
  <si>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</si>
  <si>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</si>
  <si>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</si>
  <si>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</si>
  <si>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 Земельный налог за участок под строительство школы д.Чапаево; 2. Пени по земельному налогу</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</si>
  <si>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</si>
  <si>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</si>
  <si>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</si>
  <si>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</si>
  <si>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</si>
  <si>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</si>
  <si>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</si>
  <si>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</si>
  <si>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</si>
  <si>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</si>
  <si>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</si>
  <si>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</si>
  <si>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</si>
  <si>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</si>
  <si>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</si>
  <si>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</si>
  <si>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</si>
  <si>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</si>
  <si>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</si>
  <si>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</si>
  <si>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</si>
  <si>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</si>
  <si>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t>
  </si>
  <si>
    <t>Мероприятие 1.2.10 "Реализация мероприятий по предоставлению школьного питания"</t>
  </si>
  <si>
    <t>321E47144P</t>
  </si>
  <si>
    <t>321E4S144P</t>
  </si>
  <si>
    <t xml:space="preserve">1. Экспертиза сметы на капитальный ремонт здания; 2. Ремонт электрооборудования; 3. Капитальный ремонт зданий, помещений, систем отопления, канализации, водопровода; 4.Ремонт медицинского кабинета в ДОУ; 5.Ремонт уличного освещения на территории д/сада; 6. ПСД для капитального ремонта парадного входа детского сада с устройством крылец и козырьков; 7.Капитальный ремонт парадного входа детского сада с устройством крылец и козырьков; 8. ПСД на кап. ремонт и кап. ремонт кровли; 9. Кап. ремонт АУПС.
</t>
  </si>
  <si>
    <t>1. Поощрительные выплаты победителям конкурса между педагогов</t>
  </si>
  <si>
    <t>321Е1 51720</t>
  </si>
  <si>
    <t>321Е2 50970</t>
  </si>
  <si>
    <t>321Е2 7144Р</t>
  </si>
  <si>
    <t>321Е2 S144Р</t>
  </si>
  <si>
    <t>321Е2 50980</t>
  </si>
  <si>
    <t>321ЕВ 00000</t>
  </si>
  <si>
    <t>321Е4 52130</t>
  </si>
  <si>
    <t>32102 73470</t>
  </si>
  <si>
    <t>32102 S3470</t>
  </si>
  <si>
    <t xml:space="preserve">1. Подготовка детского сада к отопительному сезону (ремонт системы отопления, водопровода, канализации); 2.Капитальный ремонт водопроводной сети; 3.Капитальный ремонт парадного входа детского сада с устройством крылец и козырьков; 4.Капитальный ремонт теневого навеса на территории детского сада; 5. Капитальный ремонт здания; 6. Капитальный ремонт кровли  д/с Аленушка 2022г; 7. ПСД на кап. ремонт кровли д/с Аленушка 2022г; 8. ПСД, экспертиза на кап. ремонт кровли д/с Ласточка 2023г; 9. Кап.ремонт склада д/с Аленушка 2024г; 10. ПСД, экспертиза на кап. ремонт склада д/с Аленушка 2024г. 11. ПСД, экспертиза на кап. ремонт теплотрассы д/с Рябинушка 2025г; 12. Кап.ремонт теплотрассы д/с Рябинушка 2025г
</t>
  </si>
  <si>
    <r>
      <t>1. Капитальный ремонт здания: кап.ремонт кровли МБОУ "Весенненская СОШ"-2022г, Росток-2024г, Райковская СОШ-2025г; 2.Благоустройство школьных дворов, школьных зданий; 3.Подготовка к отопительному сезону; 4</t>
    </r>
    <r>
      <rPr>
        <sz val="12"/>
        <rFont val="Times New Roman"/>
        <family val="1"/>
        <charset val="204"/>
      </rPr>
      <t xml:space="preserve">.ПСД, экспертиза на кап. ремонт кровли: МБОУ "Весенненская СОШ"-2022г; МБОУ "Доможаковская СОШ им. Н.Г. Доможакова"-2023г, Росток -2024г, Райковская СОШ-2025г. </t>
    </r>
  </si>
  <si>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</si>
  <si>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</si>
  <si>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</si>
  <si>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</si>
  <si>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</si>
  <si>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</si>
  <si>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</si>
  <si>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</si>
  <si>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</si>
  <si>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Первый 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</si>
  <si>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</si>
  <si>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</si>
  <si>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</si>
  <si>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Мероприятие 1.3.2 "Обеспечение деятельности подведомственных учреждений (Центр поддержки одаренных детей, Центр поддержки детей с ограниченными возможностями)"</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</si>
  <si>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</si>
  <si>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</si>
  <si>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</si>
  <si>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</si>
  <si>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</si>
  <si>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</si>
  <si>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</si>
  <si>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</si>
  <si>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</si>
  <si>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</si>
  <si>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</si>
  <si>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</si>
  <si>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</si>
  <si>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</si>
  <si>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</si>
  <si>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оплата труда</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</si>
  <si>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</si>
  <si>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</si>
  <si>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</si>
  <si>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</si>
  <si>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</si>
  <si>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</si>
  <si>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</si>
  <si>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</si>
  <si>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</si>
  <si>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</si>
  <si>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</si>
  <si>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</si>
  <si>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</si>
  <si>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</si>
  <si>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</si>
  <si>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</si>
  <si>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</si>
  <si>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</si>
  <si>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1. Замена окон: ДСОРВ "Рябинушка", МБДОУ "ЦРР - ДС "Ласточка"-2022г, ДСОРВ "Рябинушка", МБДОУ "ДС "Звездочка" 2023г; 2. Монтаж уличного освещения сады-2024г</t>
  </si>
  <si>
    <t>1. Софинансирование на замену окон: ДСОРВ "Рябинушка", МБДОУ "ЦРР - ДС "Ласточка"-2022г, ДСОРВ "Рябинушка", МБДОУ "ДС "Звездочка" 2023г; 2. Софинансирование на монтаж уличного освещения сады -2024г.</t>
  </si>
  <si>
    <t>32102L7500</t>
  </si>
  <si>
    <t>32102L7501</t>
  </si>
  <si>
    <t>32102L7502</t>
  </si>
  <si>
    <t>32102L7503</t>
  </si>
  <si>
    <t>32201 22410</t>
  </si>
  <si>
    <t>Пеня по земельному налогу под строительство д/с в д.Чапаево</t>
  </si>
  <si>
    <t xml:space="preserve">1. Приобретение технологического, компьютерного, учебного оборудования, твердого, мягкого, хозяйственного инвентаря, оборудования и инвентаря для медицинских кабинетов и пищеблоков;  устройство приточно-вытяжной вентиляции для пищеблока; 2. Установка видеонаблюдения; 3.Лицензирование образовательной деятельности; 4.Обеспечение пожарной безопасности: установка противопожарных дверей и люков; обработка кровли огнезащитным составом, испытание пожарных кранов, лестниц, ограждений и приобретение пожарных рукавов;  приобретение огнетушителей и знаков;  проверка качества огнезащитной обработка деревянных конструкции. 5.Приобретение прибора премно-контрольногот храно-пожарного "Иртыш 325"; 5. Подарочный сертификат к юбилею д/с "Радуга";6. Гидроизоляция вводов отопления
</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</si>
  <si>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</si>
  <si>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32102 09970</t>
  </si>
  <si>
    <t>Ликвидация чрезвычайных ситуаций: ремонт кровли, замена окон</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</si>
  <si>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</si>
  <si>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</si>
  <si>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</si>
  <si>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</si>
  <si>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1.2.7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</si>
  <si>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1.2.8 "Приобретение жилья для специалистов с высшим педагогическим образованием"</t>
  </si>
  <si>
    <t>Мероприятие 1.2.9 "Реализация мероприятий по развитию общеобразовательных организаций"</t>
  </si>
  <si>
    <t>Мероприятие 1.2.10 "Реализация мероприятий по развитию общеобразовательных организаций (софинансирование)"</t>
  </si>
  <si>
    <t>Мероприятие 1.2.11 "Реализация мероприятий по предоставлению школьного питания"</t>
  </si>
  <si>
    <t>Мероприятие 1.2.12 "Реализация мероприятий по предоставлению школьного питания (софинансирование)"</t>
  </si>
  <si>
    <t>1.Государственная аккредитация (госпошлина; аккредитационная экспертиза): 2.Лицензирование образовательной деятельности (госпошлина) 3.Повышение квалификации 4.Пожарная безопасность:  испытание пожарных кранов, лестниц, ограждений;  обработка кровли огнезащитным составом; проверка качества огнезащитной обработки дерев.конструкций; приобретение огнетушителей и знаков;  установка АУПС; пожарный техминимум для руководителей ОУ; 5.Разработка ПСД  системы автоматической пожарной сигнализации и оповещение людей о пожаре 6.Санитарная безопасность:  приобретение оборудования и инвентаря для медицинских кабинетов; 7.Санитарная безопасность:  устройство приточно-вытяжной вентиляции в пищеблоке, приобретение оборудования и инвентаря для пищеблоков  8.Антитеррористическая безопасность: установка систем видеонаблюдения; 9.Электробезопасность: обучение и аттестация кочегаров, рабочих по бойлеру для работы в котельных; 10.Приобретение оборудования, твердого и мягкого инвентаря для открытия доп.групп в структурных подразделениях дошкольного образования 11.Проект санитарно-защитной зоны водозаборной скважины 12.Изготовление паспорта на водозаборную скважину 13.Приобретение школьных парт 14.Обследование и оценка технического состояния строительных конструкций пристройки здания 15.Испытание электрооборудования 16.Техническая инвентаризация и изготовление технической документации; 17. Ремонт помещений.18. Гидроизоляция вводов отопления</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</si>
  <si>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</si>
  <si>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</si>
  <si>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</si>
  <si>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1.2.</t>
  </si>
  <si>
    <t>Ликвидация чрезвачайной ситуации: ремонт кровли</t>
  </si>
  <si>
    <t>Мероприятие 1.4.1 "Реализация  инициативноно проекта "Актовый зал школы - центр молодежных инициатив " МБОУ "Усть-Абаканская СОШ им.М.Е.Орлова"</t>
  </si>
  <si>
    <t>Приобретение кресел для актового зала школы</t>
  </si>
  <si>
    <t>Мероприятие 1.4.2 "Реализация инициативного поекта "Родничок - территория счастливого и безопасного детства"</t>
  </si>
  <si>
    <t>Приобретение теневых навесов, устройство брусчатки</t>
  </si>
  <si>
    <t>Устройство универсальной спортивной площадки (мини-футбол, волейбол)</t>
  </si>
  <si>
    <t>Основное мероприятие 1.5 "Региональный проект Республики Хакасия "Современная школа"</t>
  </si>
  <si>
    <t>Мероприятие 1.5.2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</si>
  <si>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1.5.3. "Реализация мероприятий по развитию общеобразовательных организаций (за счет средств целевой безвозмездной помощи)"</t>
  </si>
  <si>
    <t>Мероприятие 1.5.4. "Реализация мероприятий по развитию общеобразовательных организаций (софинансирование)"</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</si>
  <si>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</si>
  <si>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</si>
  <si>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</si>
  <si>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</si>
  <si>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Основное мероприятие 1.7 "Региональный проект Республики Хакасия "Цифровая образовательная среда"</t>
  </si>
  <si>
    <t>Мероприятие 1.7.1 "Обеспечение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</si>
  <si>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1.7.2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</si>
  <si>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1.7.3 "Реализация мероприятий по развитию общеобразовательных организаций"</t>
  </si>
  <si>
    <t>Мероприятие 1.7.4 "Реализация мероприятий по развитию общеобразовательных организаций (софинансирование)"</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</si>
  <si>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</si>
  <si>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</si>
  <si>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</si>
  <si>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1.4 "Реализация инициативных проектов муниципального образования"</t>
  </si>
  <si>
    <t>Мероприятие 1.2.13 "Укрепление материально-технической базы кабинетов хакасского языка в муниципальных общеобразовательных организациях"</t>
  </si>
  <si>
    <t>Мероприятие 1.2.14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</si>
  <si>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1.2.15 "Частичное погашение кредиторской задолженности"</t>
  </si>
  <si>
    <t>Мероприятие 1.2.16 "Частичное погашение кредиторской задолженности (софинансирование)"</t>
  </si>
  <si>
    <t>Мероприятие 1.2.17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</si>
  <si>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1.2.18 "Реализация мероприятий по модернизации школьных систем образования (в том числе софинансирование с республиканским бюджетом)" </t>
  </si>
  <si>
    <t>Мероприятие 1.2.19 "Приобретение жилья для специалистов с высшим педагогическим образованием (софинансирование)"</t>
  </si>
  <si>
    <t>Мероприятие 1.4.3 "Реализация инициативного поекта "Спортивная молодеж - сильная Россия""</t>
  </si>
  <si>
    <t>Мероприятие 1.5.1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</si>
  <si>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</si>
  <si>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 xml:space="preserve">от  03.09.2024 № 846-п </t>
  </si>
</sst>
</file>

<file path=xl/styles.xml><?xml version="1.0" encoding="utf-8"?>
<styleSheet xmlns="http://schemas.openxmlformats.org/spreadsheetml/2006/main">
  <fonts count="22">
    <font>
      <sz val="11"/>
      <color theme="1"/>
      <name val="Calibri"/>
      <family val="2"/>
      <charset val="204"/>
      <scheme val="minor"/>
    </font>
    <font>
      <sz val="11"/>
      <color theme="1"/>
      <name val="Times New Roman"/>
      <family val="1"/>
      <charset val="204"/>
    </font>
    <font>
      <sz val="9"/>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4"/>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b/>
      <sz val="18"/>
      <color theme="1"/>
      <name val="Times New Roman"/>
      <family val="1"/>
      <charset val="204"/>
    </font>
    <font>
      <sz val="5"/>
      <color theme="1"/>
      <name val="Times New Roman"/>
      <family val="1"/>
      <charset val="204"/>
    </font>
    <font>
      <sz val="12"/>
      <color rgb="FFFF0000"/>
      <name val="Times New Roman"/>
      <family val="1"/>
      <charset val="204"/>
    </font>
    <font>
      <sz val="12"/>
      <name val="Times New Roman"/>
      <family val="1"/>
      <charset val="204"/>
    </font>
    <font>
      <sz val="13"/>
      <color theme="1"/>
      <name val="Times New Roman"/>
      <family val="1"/>
      <charset val="204"/>
    </font>
    <font>
      <sz val="14"/>
      <color theme="1"/>
      <name val="Calibri"/>
      <family val="2"/>
      <charset val="204"/>
      <scheme val="minor"/>
    </font>
    <font>
      <sz val="11"/>
      <name val="Times New Roman"/>
      <family val="1"/>
      <charset val="204"/>
    </font>
    <font>
      <sz val="11"/>
      <name val="Calibri"/>
      <family val="2"/>
      <charset val="204"/>
      <scheme val="minor"/>
    </font>
    <font>
      <b/>
      <sz val="12"/>
      <name val="Times New Roman"/>
      <family val="1"/>
      <charset val="204"/>
    </font>
    <font>
      <b/>
      <i/>
      <sz val="12"/>
      <name val="Times New Roman"/>
      <family val="1"/>
      <charset val="204"/>
    </font>
    <font>
      <sz val="11"/>
      <color rgb="FF9C6500"/>
      <name val="Calibri"/>
      <family val="2"/>
      <charset val="204"/>
      <scheme val="minor"/>
    </font>
  </fonts>
  <fills count="3">
    <fill>
      <patternFill patternType="none"/>
    </fill>
    <fill>
      <patternFill patternType="gray125"/>
    </fill>
    <fill>
      <patternFill patternType="solid">
        <fgColor rgb="FFFFEB9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1" fillId="2" borderId="0" applyNumberFormat="0" applyBorder="0" applyAlignment="0" applyProtection="0"/>
  </cellStyleXfs>
  <cellXfs count="132">
    <xf numFmtId="0" fontId="0" fillId="0" borderId="0" xfId="0"/>
    <xf numFmtId="0" fontId="0" fillId="0" borderId="0" xfId="0" applyFill="1"/>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xf numFmtId="49" fontId="1" fillId="0" borderId="0" xfId="0" applyNumberFormat="1" applyFont="1" applyFill="1"/>
    <xf numFmtId="0" fontId="0" fillId="0" borderId="0" xfId="0" applyFill="1" applyAlignment="1">
      <alignment horizontal="left"/>
    </xf>
    <xf numFmtId="0" fontId="0" fillId="0" borderId="0" xfId="0" applyFill="1" applyAlignment="1">
      <alignment horizontal="center"/>
    </xf>
    <xf numFmtId="49" fontId="0" fillId="0" borderId="0" xfId="0" applyNumberFormat="1" applyFill="1"/>
    <xf numFmtId="0" fontId="2" fillId="0" borderId="0" xfId="0" applyFont="1" applyFill="1" applyAlignment="1">
      <alignment horizontal="left"/>
    </xf>
    <xf numFmtId="49"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xf>
    <xf numFmtId="49" fontId="3" fillId="0" borderId="1" xfId="0" applyNumberFormat="1" applyFont="1" applyFill="1" applyBorder="1" applyAlignment="1">
      <alignment horizontal="left"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49" fontId="6"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xf>
    <xf numFmtId="0" fontId="14" fillId="0" borderId="1" xfId="0" applyFont="1" applyFill="1" applyBorder="1" applyAlignment="1">
      <alignment horizontal="left"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1" xfId="0" applyFont="1" applyFill="1" applyBorder="1" applyAlignment="1">
      <alignment vertical="top" wrapText="1"/>
    </xf>
    <xf numFmtId="0" fontId="0" fillId="0" borderId="0" xfId="0" applyFill="1" applyBorder="1"/>
    <xf numFmtId="0" fontId="10" fillId="0"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0" fillId="0" borderId="0" xfId="0" applyFill="1" applyAlignment="1">
      <alignment wrapText="1"/>
    </xf>
    <xf numFmtId="0" fontId="0" fillId="0" borderId="0" xfId="0" applyFill="1" applyAlignment="1">
      <alignment horizontal="left" vertical="top"/>
    </xf>
    <xf numFmtId="0" fontId="0" fillId="0" borderId="0" xfId="0" applyFill="1" applyAlignment="1">
      <alignment vertical="top"/>
    </xf>
    <xf numFmtId="49" fontId="0" fillId="0" borderId="0" xfId="0" applyNumberFormat="1" applyFill="1" applyAlignment="1">
      <alignment vertical="top"/>
    </xf>
    <xf numFmtId="0" fontId="0" fillId="0" borderId="0" xfId="0" applyFill="1" applyAlignment="1">
      <alignment horizontal="center" vertical="top"/>
    </xf>
    <xf numFmtId="4" fontId="0" fillId="0" borderId="0" xfId="0" applyNumberFormat="1" applyFill="1"/>
    <xf numFmtId="0" fontId="13" fillId="0" borderId="2" xfId="0" applyFont="1" applyFill="1" applyBorder="1" applyAlignment="1">
      <alignment horizontal="center" vertical="top" wrapText="1"/>
    </xf>
    <xf numFmtId="0" fontId="7" fillId="0" borderId="0" xfId="0" applyFont="1" applyFill="1" applyAlignment="1">
      <alignment horizontal="left"/>
    </xf>
    <xf numFmtId="0" fontId="7" fillId="0" borderId="0" xfId="0" applyFont="1" applyFill="1" applyAlignment="1">
      <alignment horizontal="right" vertical="top"/>
    </xf>
    <xf numFmtId="0" fontId="3" fillId="0" borderId="1" xfId="0" applyFont="1" applyFill="1" applyBorder="1" applyAlignment="1">
      <alignment horizontal="center" vertical="top" wrapText="1"/>
    </xf>
    <xf numFmtId="4" fontId="3" fillId="0" borderId="1" xfId="0" applyNumberFormat="1" applyFont="1" applyFill="1" applyBorder="1" applyAlignment="1">
      <alignment horizontal="left" vertical="top"/>
    </xf>
    <xf numFmtId="0" fontId="6" fillId="0" borderId="1" xfId="0" applyFont="1" applyFill="1" applyBorder="1" applyAlignment="1">
      <alignment vertical="top" wrapText="1"/>
    </xf>
    <xf numFmtId="0" fontId="15" fillId="0" borderId="0" xfId="0" applyFont="1" applyFill="1" applyAlignment="1">
      <alignment horizontal="left" vertical="center"/>
    </xf>
    <xf numFmtId="4" fontId="4" fillId="0" borderId="1" xfId="0" applyNumberFormat="1" applyFont="1" applyFill="1" applyBorder="1" applyAlignment="1">
      <alignment horizontal="right" vertical="top" wrapText="1" indent="1"/>
    </xf>
    <xf numFmtId="0" fontId="10" fillId="0" borderId="1" xfId="0" applyFont="1" applyFill="1" applyBorder="1" applyAlignment="1">
      <alignment vertical="top" wrapText="1"/>
    </xf>
    <xf numFmtId="4" fontId="6" fillId="0" borderId="1" xfId="0" applyNumberFormat="1" applyFont="1" applyFill="1" applyBorder="1" applyAlignment="1">
      <alignment horizontal="right" vertical="top" wrapText="1" indent="1"/>
    </xf>
    <xf numFmtId="4" fontId="0" fillId="0" borderId="0" xfId="0" applyNumberFormat="1" applyFill="1" applyAlignment="1">
      <alignment horizontal="right" vertical="top"/>
    </xf>
    <xf numFmtId="4" fontId="16" fillId="0" borderId="0" xfId="0" applyNumberFormat="1" applyFont="1" applyFill="1" applyAlignment="1">
      <alignment horizontal="right"/>
    </xf>
    <xf numFmtId="4" fontId="1" fillId="0" borderId="0" xfId="0" applyNumberFormat="1" applyFont="1" applyFill="1" applyAlignment="1">
      <alignment horizontal="right"/>
    </xf>
    <xf numFmtId="0" fontId="1" fillId="0" borderId="0" xfId="0" applyFont="1" applyFill="1" applyAlignment="1">
      <alignment horizontal="right"/>
    </xf>
    <xf numFmtId="4" fontId="0" fillId="0" borderId="5" xfId="0" applyNumberFormat="1" applyFill="1" applyBorder="1" applyAlignment="1">
      <alignment horizontal="center"/>
    </xf>
    <xf numFmtId="4" fontId="0" fillId="0" borderId="0" xfId="0" applyNumberFormat="1" applyFill="1" applyAlignment="1">
      <alignment horizontal="right"/>
    </xf>
    <xf numFmtId="1" fontId="3"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vertical="top" indent="1"/>
    </xf>
    <xf numFmtId="0" fontId="3" fillId="0" borderId="3" xfId="0" applyFont="1" applyFill="1" applyBorder="1" applyAlignment="1">
      <alignment vertical="top" wrapText="1"/>
    </xf>
    <xf numFmtId="0" fontId="3" fillId="0" borderId="4" xfId="0" applyFont="1" applyFill="1" applyBorder="1" applyAlignment="1">
      <alignment vertical="top" wrapText="1"/>
    </xf>
    <xf numFmtId="4" fontId="14" fillId="0" borderId="1" xfId="0" applyNumberFormat="1" applyFont="1" applyFill="1" applyBorder="1" applyAlignment="1">
      <alignment horizontal="right" vertical="top" wrapText="1" indent="1"/>
    </xf>
    <xf numFmtId="0" fontId="3" fillId="0" borderId="0" xfId="0" applyFont="1" applyFill="1" applyAlignment="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49" fontId="3" fillId="0" borderId="0" xfId="0" applyNumberFormat="1" applyFont="1" applyFill="1" applyBorder="1" applyAlignment="1">
      <alignment horizontal="center" vertical="top" wrapText="1"/>
    </xf>
    <xf numFmtId="4" fontId="3" fillId="0" borderId="0" xfId="0" applyNumberFormat="1" applyFont="1" applyFill="1" applyBorder="1" applyAlignment="1">
      <alignment horizontal="right" vertical="top" wrapText="1" indent="1"/>
    </xf>
    <xf numFmtId="0" fontId="3" fillId="0" borderId="0" xfId="0" applyFont="1" applyFill="1" applyBorder="1" applyAlignment="1">
      <alignment horizontal="right" vertical="top" wrapText="1"/>
    </xf>
    <xf numFmtId="0" fontId="3" fillId="0" borderId="2" xfId="0" applyFont="1" applyFill="1" applyBorder="1" applyAlignment="1">
      <alignment wrapText="1"/>
    </xf>
    <xf numFmtId="0" fontId="3" fillId="0" borderId="3" xfId="0" applyFont="1" applyFill="1" applyBorder="1" applyAlignment="1">
      <alignment wrapText="1"/>
    </xf>
    <xf numFmtId="0" fontId="3" fillId="0" borderId="4" xfId="0" applyFont="1" applyFill="1" applyBorder="1" applyAlignment="1">
      <alignment wrapText="1"/>
    </xf>
    <xf numFmtId="0" fontId="3" fillId="0" borderId="2" xfId="0" applyFont="1" applyFill="1" applyBorder="1" applyAlignment="1">
      <alignment horizontal="left" vertical="top"/>
    </xf>
    <xf numFmtId="0" fontId="0" fillId="0" borderId="1" xfId="0" applyFill="1" applyBorder="1"/>
    <xf numFmtId="0" fontId="1" fillId="0" borderId="1" xfId="0" applyFont="1" applyFill="1" applyBorder="1" applyAlignment="1">
      <alignment wrapText="1"/>
    </xf>
    <xf numFmtId="0" fontId="1" fillId="0" borderId="1" xfId="0" applyFont="1" applyFill="1" applyBorder="1"/>
    <xf numFmtId="49"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xf>
    <xf numFmtId="0" fontId="1" fillId="0" borderId="1" xfId="0" applyFont="1" applyFill="1" applyBorder="1" applyAlignment="1">
      <alignment horizontal="left" vertical="top"/>
    </xf>
    <xf numFmtId="0" fontId="1" fillId="0" borderId="1" xfId="0" applyFont="1" applyFill="1" applyBorder="1" applyAlignment="1">
      <alignment vertical="top" wrapText="1"/>
    </xf>
    <xf numFmtId="0" fontId="0" fillId="0" borderId="1" xfId="0" applyFill="1" applyBorder="1" applyAlignment="1">
      <alignment horizontal="left" vertical="top"/>
    </xf>
    <xf numFmtId="0" fontId="0" fillId="0" borderId="1" xfId="0" applyFill="1" applyBorder="1" applyAlignment="1">
      <alignment horizontal="center" vertical="top"/>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15" fillId="0" borderId="0" xfId="0" applyFont="1" applyFill="1" applyAlignment="1">
      <alignment horizontal="left"/>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4" xfId="0" applyFont="1" applyFill="1" applyBorder="1" applyAlignment="1">
      <alignment horizontal="center" vertical="center" wrapText="1"/>
    </xf>
    <xf numFmtId="0" fontId="6" fillId="0" borderId="4"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4" fontId="3" fillId="0" borderId="1" xfId="0" applyNumberFormat="1" applyFont="1" applyFill="1" applyBorder="1" applyAlignment="1">
      <alignment horizontal="right" vertical="top" wrapText="1" indent="1"/>
    </xf>
    <xf numFmtId="4" fontId="17" fillId="0" borderId="0" xfId="0" applyNumberFormat="1" applyFont="1" applyFill="1" applyAlignment="1">
      <alignment horizontal="right"/>
    </xf>
    <xf numFmtId="0" fontId="17" fillId="0" borderId="0" xfId="0" applyFont="1" applyFill="1" applyAlignment="1">
      <alignment horizontal="right"/>
    </xf>
    <xf numFmtId="4" fontId="18" fillId="0" borderId="5" xfId="0" applyNumberFormat="1" applyFont="1" applyFill="1" applyBorder="1" applyAlignment="1">
      <alignment horizontal="center"/>
    </xf>
    <xf numFmtId="1" fontId="14" fillId="0" borderId="1" xfId="0" applyNumberFormat="1" applyFont="1" applyFill="1" applyBorder="1" applyAlignment="1">
      <alignment horizontal="center" vertical="center" wrapText="1"/>
    </xf>
    <xf numFmtId="4" fontId="19" fillId="0" borderId="1" xfId="0" applyNumberFormat="1" applyFont="1" applyFill="1" applyBorder="1" applyAlignment="1">
      <alignment horizontal="right" vertical="top" wrapText="1" indent="1"/>
    </xf>
    <xf numFmtId="4" fontId="20" fillId="0" borderId="1" xfId="0" applyNumberFormat="1" applyFont="1" applyFill="1" applyBorder="1" applyAlignment="1">
      <alignment horizontal="right" vertical="top" wrapText="1" indent="1"/>
    </xf>
    <xf numFmtId="4" fontId="1" fillId="0" borderId="1" xfId="0" applyNumberFormat="1" applyFont="1" applyFill="1" applyBorder="1" applyAlignment="1">
      <alignment horizontal="right" vertical="top" wrapText="1"/>
    </xf>
    <xf numFmtId="0" fontId="21" fillId="0" borderId="0" xfId="1" applyFill="1"/>
    <xf numFmtId="4" fontId="1" fillId="0" borderId="1" xfId="0" applyNumberFormat="1" applyFont="1" applyFill="1" applyBorder="1" applyAlignment="1">
      <alignment horizontal="right" vertical="top"/>
    </xf>
    <xf numFmtId="4" fontId="14" fillId="0" borderId="0" xfId="0" applyNumberFormat="1" applyFont="1" applyFill="1" applyBorder="1" applyAlignment="1">
      <alignment horizontal="right" vertical="top" wrapText="1" indent="1"/>
    </xf>
    <xf numFmtId="4" fontId="18" fillId="0" borderId="0" xfId="0" applyNumberFormat="1" applyFont="1" applyFill="1" applyAlignment="1">
      <alignment horizontal="right" vertical="top"/>
    </xf>
    <xf numFmtId="0" fontId="14" fillId="0" borderId="0" xfId="0" applyFont="1" applyFill="1" applyAlignment="1"/>
    <xf numFmtId="4" fontId="18" fillId="0" borderId="0" xfId="0" applyNumberFormat="1" applyFont="1" applyFill="1" applyAlignment="1">
      <alignment horizontal="right"/>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0" xfId="0" applyFont="1" applyFill="1" applyAlignment="1">
      <alignment horizontal="left"/>
    </xf>
    <xf numFmtId="0" fontId="11" fillId="0" borderId="0" xfId="0" applyFont="1" applyFill="1" applyAlignment="1">
      <alignment horizontal="center" vertical="center"/>
    </xf>
    <xf numFmtId="0" fontId="15" fillId="0" borderId="0" xfId="0" applyFont="1" applyFill="1" applyAlignment="1">
      <alignment horizontal="left" vertical="top"/>
    </xf>
    <xf numFmtId="0" fontId="15" fillId="0" borderId="0" xfId="0" applyFont="1" applyFill="1" applyAlignment="1">
      <alignment horizontal="left" vertical="top" wrapText="1"/>
    </xf>
    <xf numFmtId="4" fontId="11" fillId="0" borderId="0" xfId="0" applyNumberFormat="1" applyFont="1" applyFill="1" applyBorder="1" applyAlignment="1">
      <alignment horizontal="center"/>
    </xf>
    <xf numFmtId="0" fontId="3" fillId="0" borderId="2" xfId="0" applyFont="1" applyFill="1" applyBorder="1" applyAlignment="1">
      <alignment horizontal="center" vertical="top"/>
    </xf>
    <xf numFmtId="0" fontId="5" fillId="0" borderId="3" xfId="0" applyFont="1" applyFill="1" applyBorder="1" applyAlignment="1">
      <alignment horizontal="center" vertical="top"/>
    </xf>
    <xf numFmtId="0" fontId="5" fillId="0" borderId="4" xfId="0" applyFont="1" applyFill="1" applyBorder="1" applyAlignment="1">
      <alignment horizontal="center" vertical="top"/>
    </xf>
    <xf numFmtId="0" fontId="3" fillId="0" borderId="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Alignment="1">
      <alignment horizontal="left" wrapText="1"/>
    </xf>
    <xf numFmtId="0" fontId="7" fillId="0" borderId="0" xfId="0" applyFont="1" applyFill="1" applyAlignment="1">
      <alignment horizontal="left"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4" fontId="3" fillId="0" borderId="1" xfId="0" applyNumberFormat="1" applyFont="1" applyFill="1" applyBorder="1" applyAlignment="1">
      <alignment horizontal="right" vertical="top" wrapText="1" indent="1"/>
    </xf>
    <xf numFmtId="4" fontId="14" fillId="0" borderId="1" xfId="0" applyNumberFormat="1" applyFont="1" applyFill="1" applyBorder="1" applyAlignment="1">
      <alignment horizontal="right" vertical="top" wrapText="1" indent="1"/>
    </xf>
  </cellXfs>
  <cellStyles count="2">
    <cellStyle name="Нейтральный" xfId="1" builtinId="28"/>
    <cellStyle name="Обычный" xfId="0" builtinId="0"/>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53"/>
  <sheetViews>
    <sheetView tabSelected="1" view="pageBreakPreview" zoomScale="80" zoomScaleNormal="60" zoomScaleSheetLayoutView="80" workbookViewId="0">
      <selection activeCell="K5" sqref="K5"/>
    </sheetView>
  </sheetViews>
  <sheetFormatPr defaultColWidth="9.140625" defaultRowHeight="15"/>
  <cols>
    <col min="1" max="1" width="49.140625" style="6" customWidth="1"/>
    <col min="2" max="2" width="21.42578125" style="6" customWidth="1"/>
    <col min="3" max="4" width="9.140625" style="1" hidden="1" customWidth="1"/>
    <col min="5" max="5" width="16.85546875" style="8" hidden="1" customWidth="1"/>
    <col min="6" max="6" width="0.140625" style="7" customWidth="1"/>
    <col min="7" max="7" width="19.85546875" style="48" customWidth="1"/>
    <col min="8" max="8" width="20" style="48" customWidth="1"/>
    <col min="9" max="9" width="21.140625" style="97" customWidth="1"/>
    <col min="10" max="10" width="22.140625" style="48" customWidth="1"/>
    <col min="11" max="11" width="22.5703125" style="48" customWidth="1"/>
    <col min="12" max="12" width="18.5703125" style="48" customWidth="1"/>
    <col min="13" max="13" width="63" style="9" customWidth="1"/>
    <col min="14" max="14" width="16" style="6" hidden="1" customWidth="1"/>
    <col min="15" max="15" width="16.42578125" style="1" hidden="1" customWidth="1"/>
    <col min="16" max="16" width="15.5703125" style="1" customWidth="1"/>
    <col min="17" max="17" width="25.42578125" style="1" customWidth="1"/>
    <col min="18" max="18" width="19.140625" style="1" customWidth="1"/>
    <col min="19" max="19" width="22.140625" style="1" customWidth="1"/>
    <col min="20" max="20" width="16.7109375" style="1" customWidth="1"/>
    <col min="21" max="16384" width="9.140625" style="1"/>
  </cols>
  <sheetData>
    <row r="1" spans="1:22" s="4" customFormat="1" ht="16.5">
      <c r="A1" s="2"/>
      <c r="B1" s="2"/>
      <c r="E1" s="5"/>
      <c r="F1" s="3"/>
      <c r="G1" s="45"/>
      <c r="H1" s="45"/>
      <c r="I1" s="85"/>
      <c r="J1" s="45"/>
      <c r="K1" s="45"/>
      <c r="L1" s="45"/>
      <c r="M1" s="102" t="s">
        <v>51</v>
      </c>
      <c r="N1" s="102"/>
    </row>
    <row r="2" spans="1:22" s="4" customFormat="1" ht="16.5">
      <c r="A2" s="2"/>
      <c r="B2" s="2"/>
      <c r="E2" s="5"/>
      <c r="F2" s="3"/>
      <c r="G2" s="45"/>
      <c r="H2" s="45"/>
      <c r="I2" s="85"/>
      <c r="J2" s="45"/>
      <c r="K2" s="45"/>
      <c r="L2" s="45"/>
      <c r="M2" s="102" t="s">
        <v>157</v>
      </c>
      <c r="N2" s="102"/>
    </row>
    <row r="3" spans="1:22" s="4" customFormat="1" ht="18.75" customHeight="1">
      <c r="A3" s="2"/>
      <c r="B3" s="2"/>
      <c r="E3" s="5"/>
      <c r="F3" s="3"/>
      <c r="G3" s="46"/>
      <c r="H3" s="46"/>
      <c r="I3" s="86"/>
      <c r="J3" s="46"/>
      <c r="K3" s="46"/>
      <c r="L3" s="46"/>
      <c r="M3" s="102" t="s">
        <v>37</v>
      </c>
      <c r="N3" s="102"/>
    </row>
    <row r="4" spans="1:22" s="4" customFormat="1" ht="16.5" customHeight="1">
      <c r="A4" s="2"/>
      <c r="B4" s="2"/>
      <c r="E4" s="5"/>
      <c r="F4" s="3"/>
      <c r="G4" s="46"/>
      <c r="H4" s="46"/>
      <c r="I4" s="86"/>
      <c r="J4" s="46"/>
      <c r="K4" s="46"/>
      <c r="L4" s="46"/>
      <c r="M4" s="102" t="s">
        <v>335</v>
      </c>
      <c r="N4" s="102"/>
    </row>
    <row r="5" spans="1:22" s="4" customFormat="1" ht="20.25" customHeight="1">
      <c r="A5" s="2"/>
      <c r="B5" s="2"/>
      <c r="E5" s="5"/>
      <c r="F5" s="3"/>
      <c r="G5" s="46"/>
      <c r="H5" s="46"/>
      <c r="I5" s="86"/>
      <c r="J5" s="46"/>
      <c r="K5" s="46"/>
      <c r="L5" s="46"/>
      <c r="M5" s="76"/>
      <c r="N5" s="76"/>
    </row>
    <row r="6" spans="1:22" s="4" customFormat="1" ht="19.5" customHeight="1">
      <c r="A6" s="34" t="s">
        <v>205</v>
      </c>
      <c r="B6" s="2"/>
      <c r="E6" s="5"/>
      <c r="F6" s="3"/>
      <c r="G6" s="46"/>
      <c r="H6" s="46"/>
      <c r="I6" s="86"/>
      <c r="J6" s="46"/>
      <c r="K6" s="46"/>
      <c r="L6" s="46"/>
      <c r="M6" s="104" t="s">
        <v>204</v>
      </c>
      <c r="N6" s="104"/>
    </row>
    <row r="7" spans="1:22" s="4" customFormat="1" ht="40.5" customHeight="1">
      <c r="A7" s="2"/>
      <c r="B7" s="2"/>
      <c r="E7" s="5"/>
      <c r="F7" s="3"/>
      <c r="G7" s="46"/>
      <c r="H7" s="46"/>
      <c r="I7" s="86"/>
      <c r="J7" s="46"/>
      <c r="K7" s="46"/>
      <c r="L7" s="46"/>
      <c r="M7" s="105" t="s">
        <v>158</v>
      </c>
      <c r="N7" s="105"/>
    </row>
    <row r="8" spans="1:22" s="4" customFormat="1" ht="18.75">
      <c r="A8" s="2"/>
      <c r="B8" s="2"/>
      <c r="E8" s="5"/>
      <c r="F8" s="3"/>
      <c r="G8" s="46"/>
      <c r="H8" s="46"/>
      <c r="I8" s="86"/>
      <c r="J8" s="46"/>
      <c r="K8" s="46"/>
      <c r="L8" s="46"/>
      <c r="M8" s="34"/>
      <c r="N8" s="34"/>
    </row>
    <row r="9" spans="1:22" s="4" customFormat="1" ht="27.75" customHeight="1">
      <c r="A9" s="103" t="s">
        <v>159</v>
      </c>
      <c r="B9" s="103"/>
      <c r="C9" s="103"/>
      <c r="D9" s="103"/>
      <c r="E9" s="103"/>
      <c r="F9" s="103"/>
      <c r="G9" s="103"/>
      <c r="H9" s="103"/>
      <c r="I9" s="103"/>
      <c r="J9" s="103"/>
      <c r="K9" s="103"/>
      <c r="L9" s="103"/>
      <c r="M9" s="103"/>
      <c r="N9" s="103"/>
    </row>
    <row r="10" spans="1:22" ht="22.5">
      <c r="A10" s="106" t="s">
        <v>160</v>
      </c>
      <c r="B10" s="106"/>
      <c r="C10" s="106"/>
      <c r="D10" s="106"/>
      <c r="E10" s="106"/>
      <c r="F10" s="106"/>
      <c r="G10" s="106"/>
      <c r="H10" s="106"/>
      <c r="I10" s="106"/>
      <c r="J10" s="106"/>
      <c r="K10" s="106"/>
      <c r="L10" s="106"/>
      <c r="M10" s="106"/>
    </row>
    <row r="11" spans="1:22">
      <c r="G11" s="47"/>
      <c r="H11" s="47"/>
      <c r="I11" s="87"/>
      <c r="J11" s="47"/>
      <c r="K11" s="47"/>
    </row>
    <row r="12" spans="1:22" ht="30" customHeight="1">
      <c r="A12" s="100" t="s">
        <v>206</v>
      </c>
      <c r="B12" s="100" t="s">
        <v>207</v>
      </c>
      <c r="C12" s="101" t="s">
        <v>0</v>
      </c>
      <c r="D12" s="101"/>
      <c r="E12" s="101"/>
      <c r="F12" s="101"/>
      <c r="G12" s="110" t="s">
        <v>161</v>
      </c>
      <c r="H12" s="111"/>
      <c r="I12" s="111"/>
      <c r="J12" s="111"/>
      <c r="K12" s="111"/>
      <c r="L12" s="112"/>
      <c r="M12" s="100" t="s">
        <v>31</v>
      </c>
      <c r="N12" s="100" t="s">
        <v>78</v>
      </c>
      <c r="Q12" s="32"/>
      <c r="R12" s="32"/>
      <c r="S12" s="32"/>
      <c r="T12" s="32"/>
    </row>
    <row r="13" spans="1:22" ht="44.25" customHeight="1">
      <c r="A13" s="100"/>
      <c r="B13" s="100"/>
      <c r="C13" s="75" t="s">
        <v>1</v>
      </c>
      <c r="D13" s="75" t="s">
        <v>2</v>
      </c>
      <c r="E13" s="11" t="s">
        <v>3</v>
      </c>
      <c r="F13" s="75" t="s">
        <v>4</v>
      </c>
      <c r="G13" s="49">
        <v>2022</v>
      </c>
      <c r="H13" s="49">
        <v>2023</v>
      </c>
      <c r="I13" s="88">
        <v>2024</v>
      </c>
      <c r="J13" s="49">
        <v>2025</v>
      </c>
      <c r="K13" s="49">
        <v>2026</v>
      </c>
      <c r="L13" s="49">
        <v>2027</v>
      </c>
      <c r="M13" s="100"/>
      <c r="N13" s="100"/>
    </row>
    <row r="14" spans="1:22" ht="16.5" customHeight="1">
      <c r="A14" s="75">
        <v>1</v>
      </c>
      <c r="B14" s="75">
        <v>2</v>
      </c>
      <c r="C14" s="75">
        <v>4</v>
      </c>
      <c r="D14" s="75">
        <v>5</v>
      </c>
      <c r="E14" s="11">
        <v>6</v>
      </c>
      <c r="F14" s="75">
        <v>7</v>
      </c>
      <c r="G14" s="49">
        <v>3</v>
      </c>
      <c r="H14" s="49">
        <v>4</v>
      </c>
      <c r="I14" s="88">
        <v>5</v>
      </c>
      <c r="J14" s="49">
        <v>6</v>
      </c>
      <c r="K14" s="49">
        <v>7</v>
      </c>
      <c r="L14" s="49">
        <v>8</v>
      </c>
      <c r="M14" s="49">
        <v>9</v>
      </c>
      <c r="N14" s="49">
        <v>15</v>
      </c>
    </row>
    <row r="15" spans="1:22" ht="67.5" customHeight="1">
      <c r="A15" s="99" t="s">
        <v>162</v>
      </c>
      <c r="B15" s="74" t="s">
        <v>166</v>
      </c>
      <c r="C15" s="12" t="s">
        <v>5</v>
      </c>
      <c r="D15" s="12" t="s">
        <v>5</v>
      </c>
      <c r="E15" s="13" t="s">
        <v>5</v>
      </c>
      <c r="F15" s="12" t="s">
        <v>5</v>
      </c>
      <c r="G15" s="50">
        <f t="shared" ref="G15" si="0">G19+G20+G21</f>
        <v>1180012416.7300003</v>
      </c>
      <c r="H15" s="40">
        <f>H19+H20+H21</f>
        <v>1307409855.9299998</v>
      </c>
      <c r="I15" s="89">
        <f>I19+I20+I21</f>
        <v>1372306937.0999999</v>
      </c>
      <c r="J15" s="40">
        <f t="shared" ref="J15:K15" si="1">J19+J20+J21</f>
        <v>1177010808.6000001</v>
      </c>
      <c r="K15" s="40">
        <f t="shared" si="1"/>
        <v>1185559614.0800002</v>
      </c>
      <c r="L15" s="40">
        <f t="shared" ref="L15" si="2">L19+L20+L21</f>
        <v>848100865.37</v>
      </c>
      <c r="M15" s="37"/>
      <c r="N15" s="107" t="s">
        <v>109</v>
      </c>
      <c r="O15" s="32">
        <f>SUM(G15:H15)</f>
        <v>2487422272.6599998</v>
      </c>
      <c r="P15" s="8"/>
      <c r="Q15" s="32"/>
      <c r="R15" s="32"/>
      <c r="T15" s="32"/>
    </row>
    <row r="16" spans="1:22" ht="31.5">
      <c r="A16" s="99"/>
      <c r="B16" s="15" t="s">
        <v>167</v>
      </c>
      <c r="C16" s="12"/>
      <c r="D16" s="12"/>
      <c r="E16" s="13"/>
      <c r="F16" s="12"/>
      <c r="G16" s="84">
        <f>G193+G73+G103+G177</f>
        <v>72686301</v>
      </c>
      <c r="H16" s="84">
        <f>H62+H67+H78+H154+H43+H127+H103+H124+H177+H73+H193+H169+H187+H196+H202+H205+H182</f>
        <v>91801230.25999999</v>
      </c>
      <c r="I16" s="53">
        <f>I62+I67+I78+I154+I43+I127+I103+I124+I177+I73+I166+I193+I187+I196+I202+I169+I231+I112</f>
        <v>134234400.16</v>
      </c>
      <c r="J16" s="84">
        <f>J73+J103+J166+J177+J187+J193+J196+J202</f>
        <v>71352000</v>
      </c>
      <c r="K16" s="84">
        <f>K62+K67+K78+K154+K43+K127+K103+K124+K177+K73+K166+K193</f>
        <v>68196000</v>
      </c>
      <c r="L16" s="84">
        <f>L62+L67+L78+L154+L43+L127+L103+L124+L177+L73+L166+L193</f>
        <v>0</v>
      </c>
      <c r="M16" s="37"/>
      <c r="N16" s="108"/>
      <c r="O16" s="32">
        <f>SUM(G16:H16)</f>
        <v>164487531.25999999</v>
      </c>
      <c r="P16" s="32"/>
      <c r="Q16" s="32"/>
      <c r="R16" s="32"/>
      <c r="S16" s="32"/>
      <c r="T16" s="32"/>
      <c r="U16" s="32"/>
      <c r="V16" s="32"/>
    </row>
    <row r="17" spans="1:19" ht="32.25" customHeight="1">
      <c r="A17" s="99"/>
      <c r="B17" s="15" t="s">
        <v>168</v>
      </c>
      <c r="C17" s="12"/>
      <c r="D17" s="12"/>
      <c r="E17" s="13"/>
      <c r="F17" s="12"/>
      <c r="G17" s="84">
        <f>G32+G61+G66+G74+G82+G84+G89+G79+G155+G44+G34+G100+G170+G126+G104+G123+G178+G92+G192+G185+G194+G86+G180+G199</f>
        <v>695654919.63</v>
      </c>
      <c r="H17" s="84">
        <f>H32+H61+H66+H74+H82+H84+H89+H79+H155+H44+H34+H100+H170+H126+H104+H123+H178+H192+H188+H197+H203+H92+H81+H172+H206+H185+H86+H183+H180+H199</f>
        <v>805398983.12</v>
      </c>
      <c r="I17" s="53">
        <f>I32+I61+I66+I74+I82+I84+I89+I79+I155+I44+I34+I100+I170+I126+I104+I123+I178+I167+I192+I129+I188+I197+I203+I86+I180+I199+I232+I111+I68+I216+I54+I213+I81+I144+I146+I90</f>
        <v>825752679.63</v>
      </c>
      <c r="J17" s="84">
        <f>J32+J34+J74+J82+J89+J92+J104+J129+J167+J170+J178+J185+J188+J192+J194+J197+J203+J86</f>
        <v>788410000</v>
      </c>
      <c r="K17" s="84">
        <f>K32+K61+K66+K74+K82+K84+K89+K79+K155+K44+K34+K100+K170+K126+K104+K123+K178+K167+K192+K86</f>
        <v>787135000</v>
      </c>
      <c r="L17" s="84">
        <f>L32+L61+L66+L74+L82+L84+L89+L79+L155+L44+L34+L100+L170+L126+L104+L123+L178+L167+L192+L86</f>
        <v>593155000</v>
      </c>
      <c r="M17" s="37"/>
      <c r="N17" s="108"/>
      <c r="O17" s="32">
        <f>SUM(G17:H17)</f>
        <v>1501053902.75</v>
      </c>
      <c r="P17" s="32"/>
      <c r="Q17" s="32"/>
      <c r="R17" s="32"/>
      <c r="S17" s="32"/>
    </row>
    <row r="18" spans="1:19" ht="15.75">
      <c r="A18" s="99"/>
      <c r="B18" s="15" t="s">
        <v>169</v>
      </c>
      <c r="C18" s="12"/>
      <c r="D18" s="12"/>
      <c r="E18" s="13"/>
      <c r="F18" s="12"/>
      <c r="G18" s="84">
        <f>G24+G25+G27+G28+G29+G30+G31+G53+G55+G56+G57+G59+G60+G63+G64+G65+G69+G71+G72+G83+G85+G87+G132+G133+G134+G135+G138+G139+G140+G141+G210+G211+G212+G217+G218+G221+G236+G237+G238+G239+G240+G242+G214+G80+G106+G115+G156+G45+G26+G36+G58+G102+G171+G125+G105+G122+G179+G224+G93+G223+G191+G88+G186+G195+G181+G200</f>
        <v>411671196.10000002</v>
      </c>
      <c r="H18" s="84">
        <f>H24+H25+H27+H28+H29+H30+H31+H53+H55+H56+H57+H59+H60+H63+H64+H65+H69+H71+H72+H83+H85+H87+H132+H133+H134+H135+H138+H139+H140+H141+H210+H211+H212+H217+H218+H221+H236+H237+H238+H239+H240+H242+H214+H80+H106+H115+H156+H45+H26+H36+H58+H102+H171+H125+H105+H122+H179+H224+H191+H88+H189+H198+H204+H223+H93+H128+H136+H137+H173+H186+H207+H184+H181+H200</f>
        <v>410209642.55000001</v>
      </c>
      <c r="I18" s="53">
        <f>I24+I25+I27+I28+I29+I30+I31+I53+I55+I56+I57+I59+I60+I63+I64+I65+I69+I71+I72+I83+I85+I87+I132+I133+I134+I135+I138+I139+I140+I141+I210+I211+I212+I217+I218+I221+I236+I237+I238+I239+I240+I242+I214+I80+I106+I115+I156+I45+I26+I36+I58+I102+I171+I125+I105+I122+I179+I224+I168+I191+I88+I130+I189+I198+I204+I223+I181+I200+I233+I107+I136+I137+I128+I143+I145+I147+I91</f>
        <v>412319857.30999994</v>
      </c>
      <c r="J18" s="84">
        <f>J24+J28+J29+J30+J36+J53+J57+J58+J59+J63+J69+J71+J72+J83+J87+J93+J105+J130+J131+J168+J171+J179+J186+J189+J191+J195+J198+J204+J210+J211+J212+J217+J218+J221+J223+J225+J226+J227+J228+J234</f>
        <v>317248808.60000002</v>
      </c>
      <c r="K18" s="84">
        <f>K24+K25+K27+K28+K29+K30+K31+K53+K55+K56+K57+K59+K60+K63+K64+K65+K69+K71+K72+K83+K85+K87+K132+K133+K134+K135+K138+K139+K140+K141+K210+K211+K212+K217+K218+K221+K236+K237+K238+K239+K240+K242+K214+K80+K106+K115+K156+K45+K26+K36+K58+K102+K171+K125+K105+K122+K179+K224+K168+K191+K88+K136+K137+K223</f>
        <v>330228614.07999998</v>
      </c>
      <c r="L18" s="84">
        <f>L24+L25+L27+L28+L29+L30+L31+L53+L55+L56+L57+L59+L60+L63+L64+L65+L69+L71+L72+L83+L85+L87+L132+L133+L134+L135+L138+L139+L140+L141+L210+L211+L212+L217+L218+L221+L236+L237+L238+L239+L240+L242+L214+L80+L106+L115+L156+L45+L26+L36+L58+L102+L171+L125+L105+L122+L179+L224+L168+L191+L88</f>
        <v>254945865.37</v>
      </c>
      <c r="M18" s="37"/>
      <c r="N18" s="108"/>
      <c r="O18" s="32">
        <f>SUM(G18:H18)</f>
        <v>821880838.6500001</v>
      </c>
    </row>
    <row r="19" spans="1:19" ht="31.5">
      <c r="A19" s="99"/>
      <c r="B19" s="73" t="s">
        <v>71</v>
      </c>
      <c r="C19" s="36" t="s">
        <v>6</v>
      </c>
      <c r="D19" s="36" t="s">
        <v>5</v>
      </c>
      <c r="E19" s="10" t="s">
        <v>5</v>
      </c>
      <c r="F19" s="36" t="s">
        <v>5</v>
      </c>
      <c r="G19" s="84">
        <f>G24+G28+G30+G31+G32+G53+G59+G69+G71+G72+G74+G87+G132+G134+G135+G138+G139+G140+G141+G221+G240+G242+G217+G34+G36+G82+G83+G89+G100+G102+G170+G171+G103+G104+G105+G122+G123+G124+G177+G179+G224+G178+G73+G92+G93+G223+G191+G192+G193+G88+G185+G186+G194+G195+G86+G133+G180+G181+G199+G200+G211</f>
        <v>1128848442.7500002</v>
      </c>
      <c r="H19" s="84">
        <f>H24+H28+H30+H31+H32+H53+H59+H69+H71+H72+H74+H87+H132+H134+H135+H138+H139+H140+H141+H221+H240+H242+H217+H34+H36+H82+H83+H89+H100+H102+H170+H171+H103+H104+H105+H122+H123+H124+H177+H179+H224+H178+H73+H191+H192+H193+H88+H169+H187+H188+H189+H196+H197+H198+H202+H203+H204+H92+H93+H223+H128+H81+H136+H137+H172+H205+H206+H185+H173+H186+H86+H207+H182+H183+H184+H133+H180+H181+H199+H200+H211</f>
        <v>1252919250.3299999</v>
      </c>
      <c r="I19" s="53">
        <f>I24+I28+I30+I32+I34+I36+I53+I59+I69+I71+I72+I73+I74+I81+I82+I83+I87+I89+I92+I93+I103+I104+I105+I129+I130+I131+I166+I167+I168+I169+I170+I171+I177+I178+I179+I185+I186+I187+I188+I189+I191+I192+I193+I194+I195+I196+I197+I198+I202+I203+I204+I217+I221+I223+I224+I240+I242+I86+I180+I181+I199+I200+I211+I231+I232+I233+I107+I111+I112+I128+I68+I216+I54+I213+I143+I144+I145+I146+I147+I90+I91</f>
        <v>1372146930.0999999</v>
      </c>
      <c r="J19" s="84">
        <f>J24+J28+J30+J31+J32+J53+J59+J69+J71+J72+J74+J87+J132+J134+J135+J138+J139+J140+J141+J211+J221+J240+J242+J217+J34+J36+J82+J83+J89+J100+J102+J170+J171+J103+J104+J105+J122+J123+J124+J177+J179+J224+J178+J148+J73+J191+J192+J193+J88+J223+J86+J133+J136+J137</f>
        <v>1164481808.6000001</v>
      </c>
      <c r="K19" s="84">
        <f>K24+K28+K30+K31+K32+K53+K59+K69+K71+K72+K74+K87+K132+K134+K135+K138+K139+K140+K141+K211+K221+K240+K242+K217+K34+K36+K82+K83+K89+K100+K102+K170+K171+K103+K104+K105+K122+K123+K124+K177+K179+K224+K178+K148+K73+K191+K192+K193+K88+K86+K133+K136+K137+K223</f>
        <v>1173337225.1700001</v>
      </c>
      <c r="L19" s="84">
        <f>L24+L28+L30+L31+L32+L53+L59+L69+L71+L72+L74+L87+L132+L134+L135+L138+L139+L140+L141+L211+L221+L240+L242+L217+L34+L36+L82+L83+L89+L100+L102+L170+L171+L103+L104+L105+L122+L123+L124+L177+L179+L224+L178+L148+L73+L191+L192+L193+L88+L86+L133</f>
        <v>805977941.37</v>
      </c>
      <c r="M19" s="19"/>
      <c r="N19" s="108"/>
      <c r="P19" s="32"/>
    </row>
    <row r="20" spans="1:19" ht="31.5">
      <c r="A20" s="99"/>
      <c r="B20" s="73" t="s">
        <v>69</v>
      </c>
      <c r="C20" s="36" t="s">
        <v>7</v>
      </c>
      <c r="D20" s="36" t="s">
        <v>5</v>
      </c>
      <c r="E20" s="10" t="s">
        <v>5</v>
      </c>
      <c r="F20" s="36" t="s">
        <v>5</v>
      </c>
      <c r="G20" s="84">
        <f t="shared" ref="G20:L20" si="3">G29+G63+G214+G57+G78+G79+G80+G25+G106+G115+G154+G155+G156+G43+G44+G45+G58+G26</f>
        <v>7769636.9299999997</v>
      </c>
      <c r="H20" s="84">
        <f t="shared" si="3"/>
        <v>671750</v>
      </c>
      <c r="I20" s="53">
        <f t="shared" si="3"/>
        <v>7</v>
      </c>
      <c r="J20" s="84">
        <f t="shared" si="3"/>
        <v>12529000</v>
      </c>
      <c r="K20" s="84">
        <f t="shared" si="3"/>
        <v>12222388.91</v>
      </c>
      <c r="L20" s="84">
        <f t="shared" si="3"/>
        <v>13090000</v>
      </c>
      <c r="M20" s="19"/>
      <c r="N20" s="108"/>
    </row>
    <row r="21" spans="1:19" ht="20.25" customHeight="1">
      <c r="A21" s="99"/>
      <c r="B21" s="73" t="s">
        <v>82</v>
      </c>
      <c r="C21" s="36" t="s">
        <v>8</v>
      </c>
      <c r="D21" s="36" t="s">
        <v>5</v>
      </c>
      <c r="E21" s="10" t="s">
        <v>5</v>
      </c>
      <c r="F21" s="36" t="s">
        <v>5</v>
      </c>
      <c r="G21" s="84">
        <f>G210+G212+G236+G237+G238+G239</f>
        <v>43394337.049999997</v>
      </c>
      <c r="H21" s="84">
        <f>H210+H212+H236+H237+H238+H239+H218</f>
        <v>53818855.600000001</v>
      </c>
      <c r="I21" s="53">
        <f>I210+I212+I236+I237+I238+I239</f>
        <v>160000</v>
      </c>
      <c r="J21" s="84">
        <f>J210+J212+J236+J237+J238+J239</f>
        <v>0</v>
      </c>
      <c r="K21" s="84">
        <f>K210+K212+K236+K237+K238+K239</f>
        <v>0</v>
      </c>
      <c r="L21" s="84">
        <f>L210+L212+L236+L237+L238+L239</f>
        <v>29032924</v>
      </c>
      <c r="M21" s="19"/>
      <c r="N21" s="109"/>
    </row>
    <row r="22" spans="1:19" ht="66.75" customHeight="1">
      <c r="A22" s="74" t="s">
        <v>163</v>
      </c>
      <c r="B22" s="73"/>
      <c r="C22" s="36"/>
      <c r="D22" s="36"/>
      <c r="E22" s="13" t="s">
        <v>10</v>
      </c>
      <c r="F22" s="36"/>
      <c r="G22" s="40">
        <f>G23+G52+G131+G148+G38+G121+G174+G190</f>
        <v>1114160099.6799998</v>
      </c>
      <c r="H22" s="40">
        <f>H23+H52+H131+H148+H38+H121+H174+H190+H201</f>
        <v>1230511905.97</v>
      </c>
      <c r="I22" s="89">
        <f>I23+I52+I131+I148+I38+I121+I174+I190+I201+I142</f>
        <v>1331556413.3299999</v>
      </c>
      <c r="J22" s="40">
        <f>J23+J52+J131+J148+J38+J121+J174+J190</f>
        <v>1150034748.5999999</v>
      </c>
      <c r="K22" s="40">
        <f>K23+K52+K131+K148+K38+K121+K174+K190</f>
        <v>1158583554.0799999</v>
      </c>
      <c r="L22" s="40">
        <f>L23+L52+L131+L148+L38+L121+L174+L190</f>
        <v>801810420.37</v>
      </c>
      <c r="M22" s="19"/>
      <c r="N22" s="14"/>
      <c r="O22" s="32">
        <f>SUM(G22:H22)</f>
        <v>2344672005.6499996</v>
      </c>
      <c r="Q22" s="32">
        <f>I73+I103+I112+I166+I169+I177+I182+I196+I202</f>
        <v>127396901.8</v>
      </c>
      <c r="R22" s="32">
        <f>I32+I34+I68+I74+I81+I82+I86+I92+I104+I111+I129+I167+I170+I172+I178+I180+I183+I197+I199+I203+I206+I54</f>
        <v>820668602.22000003</v>
      </c>
      <c r="S22" s="32">
        <f>I24+I26+I28+I29+I30+I36+I58+I59+I63+I69+I71+I72+I83+I87+I93+I105+I107+I128+I130+I132+I133+I135+I136+I134+I137+I138+I139+I168+I171+I173+I179+I181+I184+I191+I198+I200+I207+I53</f>
        <v>377120500.31000006</v>
      </c>
    </row>
    <row r="23" spans="1:19" ht="51" customHeight="1">
      <c r="A23" s="16" t="s">
        <v>164</v>
      </c>
      <c r="B23" s="16"/>
      <c r="C23" s="17"/>
      <c r="D23" s="17"/>
      <c r="E23" s="18" t="s">
        <v>11</v>
      </c>
      <c r="F23" s="17" t="s">
        <v>9</v>
      </c>
      <c r="G23" s="42">
        <f t="shared" ref="G23:L23" si="4">SUM(G24:G36)</f>
        <v>209760216.15000001</v>
      </c>
      <c r="H23" s="42">
        <f t="shared" si="4"/>
        <v>221256749.78</v>
      </c>
      <c r="I23" s="90">
        <f t="shared" si="4"/>
        <v>222846081.94999999</v>
      </c>
      <c r="J23" s="42">
        <f t="shared" si="4"/>
        <v>200541209.43000001</v>
      </c>
      <c r="K23" s="42">
        <f t="shared" si="4"/>
        <v>202559669.40000001</v>
      </c>
      <c r="L23" s="42">
        <f t="shared" si="4"/>
        <v>187834775</v>
      </c>
      <c r="M23" s="19"/>
      <c r="N23" s="14"/>
      <c r="O23" s="32"/>
    </row>
    <row r="24" spans="1:19" ht="90.75" customHeight="1">
      <c r="A24" s="73" t="s">
        <v>165</v>
      </c>
      <c r="B24" s="73" t="s">
        <v>71</v>
      </c>
      <c r="C24" s="36">
        <v>904</v>
      </c>
      <c r="D24" s="36">
        <v>701</v>
      </c>
      <c r="E24" s="10" t="s">
        <v>12</v>
      </c>
      <c r="F24" s="36">
        <v>611</v>
      </c>
      <c r="G24" s="84">
        <v>57316415.020000003</v>
      </c>
      <c r="H24" s="84">
        <v>64255431</v>
      </c>
      <c r="I24" s="53">
        <f>68205579.31+2965459.97+194703.04+164900</f>
        <v>71530642.320000008</v>
      </c>
      <c r="J24" s="84">
        <v>56343739.43</v>
      </c>
      <c r="K24" s="84">
        <v>59309199.399999999</v>
      </c>
      <c r="L24" s="84">
        <v>38575575</v>
      </c>
      <c r="M24" s="73" t="s">
        <v>183</v>
      </c>
      <c r="N24" s="98" t="s">
        <v>110</v>
      </c>
    </row>
    <row r="25" spans="1:19" ht="84" hidden="1" customHeight="1">
      <c r="A25" s="98" t="s">
        <v>170</v>
      </c>
      <c r="B25" s="98" t="s">
        <v>69</v>
      </c>
      <c r="C25" s="36">
        <v>910</v>
      </c>
      <c r="D25" s="36">
        <v>701</v>
      </c>
      <c r="E25" s="10" t="s">
        <v>48</v>
      </c>
      <c r="F25" s="36">
        <v>414</v>
      </c>
      <c r="G25" s="84">
        <v>0</v>
      </c>
      <c r="H25" s="84"/>
      <c r="I25" s="53"/>
      <c r="J25" s="84"/>
      <c r="K25" s="84"/>
      <c r="L25" s="84"/>
      <c r="M25" s="73" t="s">
        <v>184</v>
      </c>
      <c r="N25" s="98"/>
    </row>
    <row r="26" spans="1:19" ht="78.75" customHeight="1">
      <c r="A26" s="98"/>
      <c r="B26" s="98"/>
      <c r="C26" s="36">
        <v>910</v>
      </c>
      <c r="D26" s="36">
        <v>701</v>
      </c>
      <c r="E26" s="10" t="s">
        <v>48</v>
      </c>
      <c r="F26" s="36">
        <v>853</v>
      </c>
      <c r="G26" s="84"/>
      <c r="H26" s="84">
        <v>72750</v>
      </c>
      <c r="I26" s="53">
        <v>7</v>
      </c>
      <c r="J26" s="84"/>
      <c r="K26" s="84"/>
      <c r="L26" s="84"/>
      <c r="M26" s="73" t="s">
        <v>282</v>
      </c>
      <c r="N26" s="98"/>
    </row>
    <row r="27" spans="1:19" ht="54.75" hidden="1" customHeight="1">
      <c r="A27" s="98"/>
      <c r="B27" s="98"/>
      <c r="C27" s="36">
        <v>910</v>
      </c>
      <c r="D27" s="36">
        <v>701</v>
      </c>
      <c r="E27" s="10" t="s">
        <v>48</v>
      </c>
      <c r="F27" s="36">
        <v>244</v>
      </c>
      <c r="G27" s="84"/>
      <c r="H27" s="84"/>
      <c r="I27" s="53"/>
      <c r="J27" s="84"/>
      <c r="K27" s="84"/>
      <c r="L27" s="84"/>
      <c r="M27" s="73"/>
      <c r="N27" s="98"/>
    </row>
    <row r="28" spans="1:19" ht="161.25" customHeight="1">
      <c r="A28" s="98" t="s">
        <v>230</v>
      </c>
      <c r="B28" s="73" t="s">
        <v>71</v>
      </c>
      <c r="C28" s="36">
        <v>904</v>
      </c>
      <c r="D28" s="36">
        <v>701</v>
      </c>
      <c r="E28" s="10" t="s">
        <v>13</v>
      </c>
      <c r="F28" s="36">
        <v>612</v>
      </c>
      <c r="G28" s="84">
        <v>752335.58</v>
      </c>
      <c r="H28" s="84"/>
      <c r="I28" s="53">
        <f>360000+1611952.24</f>
        <v>1971952.24</v>
      </c>
      <c r="J28" s="84"/>
      <c r="K28" s="84"/>
      <c r="L28" s="84"/>
      <c r="M28" s="20" t="s">
        <v>214</v>
      </c>
      <c r="N28" s="98"/>
    </row>
    <row r="29" spans="1:19" ht="220.5" customHeight="1">
      <c r="A29" s="98"/>
      <c r="B29" s="73" t="s">
        <v>69</v>
      </c>
      <c r="C29" s="36">
        <v>910</v>
      </c>
      <c r="D29" s="36">
        <v>701</v>
      </c>
      <c r="E29" s="10" t="s">
        <v>13</v>
      </c>
      <c r="F29" s="36">
        <v>243</v>
      </c>
      <c r="G29" s="84">
        <v>2983722</v>
      </c>
      <c r="H29" s="84"/>
      <c r="I29" s="53">
        <f>3600000-3600000</f>
        <v>0</v>
      </c>
      <c r="J29" s="84">
        <v>2400000</v>
      </c>
      <c r="K29" s="84"/>
      <c r="L29" s="84">
        <v>3300000</v>
      </c>
      <c r="M29" s="20" t="s">
        <v>225</v>
      </c>
      <c r="N29" s="98"/>
    </row>
    <row r="30" spans="1:19" ht="252.75" customHeight="1">
      <c r="A30" s="98" t="s">
        <v>231</v>
      </c>
      <c r="B30" s="98" t="s">
        <v>71</v>
      </c>
      <c r="C30" s="36">
        <v>904</v>
      </c>
      <c r="D30" s="36">
        <v>701</v>
      </c>
      <c r="E30" s="10" t="s">
        <v>14</v>
      </c>
      <c r="F30" s="36">
        <v>612</v>
      </c>
      <c r="G30" s="84">
        <v>12387926.550000001</v>
      </c>
      <c r="H30" s="84">
        <v>8028221.7800000003</v>
      </c>
      <c r="I30" s="53">
        <f>4319714.72+3490000-1611952.24+729453.76+561697.5</f>
        <v>7488913.7399999993</v>
      </c>
      <c r="J30" s="84">
        <v>5000000</v>
      </c>
      <c r="K30" s="84">
        <v>5000000</v>
      </c>
      <c r="L30" s="84">
        <v>2651200</v>
      </c>
      <c r="M30" s="20" t="s">
        <v>283</v>
      </c>
      <c r="N30" s="98"/>
    </row>
    <row r="31" spans="1:19" ht="50.25" hidden="1" customHeight="1">
      <c r="A31" s="98"/>
      <c r="B31" s="98"/>
      <c r="C31" s="36">
        <v>904</v>
      </c>
      <c r="D31" s="36">
        <v>709</v>
      </c>
      <c r="E31" s="10" t="s">
        <v>14</v>
      </c>
      <c r="F31" s="36">
        <v>244</v>
      </c>
      <c r="G31" s="84">
        <v>0</v>
      </c>
      <c r="H31" s="84">
        <v>0</v>
      </c>
      <c r="I31" s="53">
        <v>0</v>
      </c>
      <c r="J31" s="84">
        <v>0</v>
      </c>
      <c r="K31" s="84">
        <v>0</v>
      </c>
      <c r="L31" s="84">
        <v>0</v>
      </c>
      <c r="M31" s="73"/>
      <c r="N31" s="98"/>
    </row>
    <row r="32" spans="1:19" ht="116.25" customHeight="1">
      <c r="A32" s="73" t="s">
        <v>232</v>
      </c>
      <c r="B32" s="73" t="s">
        <v>72</v>
      </c>
      <c r="C32" s="36">
        <v>904</v>
      </c>
      <c r="D32" s="36" t="s">
        <v>97</v>
      </c>
      <c r="E32" s="10" t="s">
        <v>15</v>
      </c>
      <c r="F32" s="36">
        <v>611</v>
      </c>
      <c r="G32" s="84">
        <v>134279000</v>
      </c>
      <c r="H32" s="84">
        <v>145633000</v>
      </c>
      <c r="I32" s="53">
        <f>138583000+2748097.26</f>
        <v>141331097.25999999</v>
      </c>
      <c r="J32" s="84">
        <v>136274000</v>
      </c>
      <c r="K32" s="84">
        <v>137727000</v>
      </c>
      <c r="L32" s="84">
        <v>143308000</v>
      </c>
      <c r="M32" s="73" t="s">
        <v>185</v>
      </c>
      <c r="N32" s="98"/>
    </row>
    <row r="33" spans="1:14" ht="63" hidden="1" customHeight="1">
      <c r="A33" s="73" t="s">
        <v>60</v>
      </c>
      <c r="B33" s="73" t="s">
        <v>71</v>
      </c>
      <c r="C33" s="36">
        <v>904</v>
      </c>
      <c r="D33" s="36" t="s">
        <v>97</v>
      </c>
      <c r="E33" s="10" t="s">
        <v>65</v>
      </c>
      <c r="F33" s="36">
        <v>611</v>
      </c>
      <c r="G33" s="84"/>
      <c r="H33" s="84"/>
      <c r="I33" s="53"/>
      <c r="J33" s="84"/>
      <c r="K33" s="84"/>
      <c r="L33" s="84"/>
      <c r="M33" s="73" t="s">
        <v>61</v>
      </c>
      <c r="N33" s="73"/>
    </row>
    <row r="34" spans="1:14" ht="63">
      <c r="A34" s="73" t="s">
        <v>233</v>
      </c>
      <c r="B34" s="73" t="s">
        <v>72</v>
      </c>
      <c r="C34" s="36">
        <v>904</v>
      </c>
      <c r="D34" s="36" t="s">
        <v>97</v>
      </c>
      <c r="E34" s="10" t="s">
        <v>98</v>
      </c>
      <c r="F34" s="36">
        <v>612</v>
      </c>
      <c r="G34" s="84">
        <v>2000000</v>
      </c>
      <c r="H34" s="84">
        <v>3202000</v>
      </c>
      <c r="I34" s="53">
        <f>3513000-3000000</f>
        <v>513000</v>
      </c>
      <c r="J34" s="84">
        <v>513000</v>
      </c>
      <c r="K34" s="84">
        <v>513000</v>
      </c>
      <c r="L34" s="84"/>
      <c r="M34" s="73" t="s">
        <v>275</v>
      </c>
      <c r="N34" s="73"/>
    </row>
    <row r="35" spans="1:14" ht="48" hidden="1" customHeight="1">
      <c r="A35" s="73" t="s">
        <v>115</v>
      </c>
      <c r="B35" s="73" t="s">
        <v>72</v>
      </c>
      <c r="C35" s="36">
        <v>904</v>
      </c>
      <c r="D35" s="36" t="s">
        <v>97</v>
      </c>
      <c r="E35" s="10" t="s">
        <v>116</v>
      </c>
      <c r="F35" s="36">
        <v>611</v>
      </c>
      <c r="G35" s="84"/>
      <c r="H35" s="84"/>
      <c r="I35" s="53"/>
      <c r="J35" s="84"/>
      <c r="K35" s="84"/>
      <c r="L35" s="84"/>
      <c r="M35" s="73" t="s">
        <v>248</v>
      </c>
      <c r="N35" s="73"/>
    </row>
    <row r="36" spans="1:14" ht="66.75" customHeight="1">
      <c r="A36" s="73" t="s">
        <v>234</v>
      </c>
      <c r="B36" s="73" t="s">
        <v>92</v>
      </c>
      <c r="C36" s="36">
        <v>904</v>
      </c>
      <c r="D36" s="36" t="s">
        <v>97</v>
      </c>
      <c r="E36" s="10" t="s">
        <v>99</v>
      </c>
      <c r="F36" s="36">
        <v>612</v>
      </c>
      <c r="G36" s="84">
        <v>40817</v>
      </c>
      <c r="H36" s="84">
        <v>65347</v>
      </c>
      <c r="I36" s="53">
        <f>71694-61224.61</f>
        <v>10469.39</v>
      </c>
      <c r="J36" s="84">
        <v>10470</v>
      </c>
      <c r="K36" s="84">
        <v>10470</v>
      </c>
      <c r="L36" s="84"/>
      <c r="M36" s="73" t="s">
        <v>276</v>
      </c>
      <c r="N36" s="73"/>
    </row>
    <row r="37" spans="1:14" ht="50.25" hidden="1" customHeight="1">
      <c r="A37" s="73" t="s">
        <v>117</v>
      </c>
      <c r="B37" s="73" t="s">
        <v>92</v>
      </c>
      <c r="C37" s="36">
        <v>904</v>
      </c>
      <c r="D37" s="36" t="s">
        <v>97</v>
      </c>
      <c r="E37" s="10" t="s">
        <v>118</v>
      </c>
      <c r="F37" s="36">
        <v>611</v>
      </c>
      <c r="G37" s="84"/>
      <c r="H37" s="84"/>
      <c r="I37" s="53"/>
      <c r="J37" s="84"/>
      <c r="K37" s="84"/>
      <c r="L37" s="84"/>
      <c r="M37" s="73" t="s">
        <v>249</v>
      </c>
      <c r="N37" s="73"/>
    </row>
    <row r="38" spans="1:14" ht="81" hidden="1" customHeight="1">
      <c r="A38" s="16" t="s">
        <v>86</v>
      </c>
      <c r="B38" s="73"/>
      <c r="C38" s="36"/>
      <c r="D38" s="36"/>
      <c r="E38" s="18" t="s">
        <v>88</v>
      </c>
      <c r="F38" s="36"/>
      <c r="G38" s="42">
        <f t="shared" ref="G38:L38" si="5">G43+G44+G45</f>
        <v>0</v>
      </c>
      <c r="H38" s="42">
        <f t="shared" si="5"/>
        <v>0</v>
      </c>
      <c r="I38" s="90">
        <f t="shared" si="5"/>
        <v>0</v>
      </c>
      <c r="J38" s="42">
        <f t="shared" si="5"/>
        <v>0</v>
      </c>
      <c r="K38" s="42">
        <f t="shared" si="5"/>
        <v>0</v>
      </c>
      <c r="L38" s="42">
        <f t="shared" si="5"/>
        <v>0</v>
      </c>
      <c r="M38" s="73"/>
      <c r="N38" s="73"/>
    </row>
    <row r="39" spans="1:14" ht="30.75" hidden="1" customHeight="1">
      <c r="A39" s="113" t="s">
        <v>38</v>
      </c>
      <c r="B39" s="113" t="s">
        <v>92</v>
      </c>
      <c r="C39" s="36">
        <v>904</v>
      </c>
      <c r="D39" s="36" t="s">
        <v>97</v>
      </c>
      <c r="E39" s="10" t="s">
        <v>121</v>
      </c>
      <c r="F39" s="36">
        <v>612</v>
      </c>
      <c r="G39" s="42"/>
      <c r="H39" s="42"/>
      <c r="I39" s="90"/>
      <c r="J39" s="42"/>
      <c r="K39" s="42"/>
      <c r="L39" s="42"/>
      <c r="M39" s="23" t="s">
        <v>144</v>
      </c>
      <c r="N39" s="127" t="s">
        <v>110</v>
      </c>
    </row>
    <row r="40" spans="1:14" ht="41.25" hidden="1" customHeight="1">
      <c r="A40" s="114"/>
      <c r="B40" s="115"/>
      <c r="C40" s="36">
        <v>904</v>
      </c>
      <c r="D40" s="36" t="s">
        <v>97</v>
      </c>
      <c r="E40" s="10" t="s">
        <v>121</v>
      </c>
      <c r="F40" s="36">
        <v>414</v>
      </c>
      <c r="G40" s="42"/>
      <c r="H40" s="42"/>
      <c r="I40" s="90"/>
      <c r="J40" s="42"/>
      <c r="K40" s="42"/>
      <c r="L40" s="42"/>
      <c r="M40" s="23" t="s">
        <v>125</v>
      </c>
      <c r="N40" s="128"/>
    </row>
    <row r="41" spans="1:14" ht="41.25" hidden="1" customHeight="1">
      <c r="A41" s="114"/>
      <c r="B41" s="113" t="s">
        <v>7</v>
      </c>
      <c r="C41" s="36">
        <v>910</v>
      </c>
      <c r="D41" s="36" t="s">
        <v>142</v>
      </c>
      <c r="E41" s="10" t="s">
        <v>121</v>
      </c>
      <c r="F41" s="36">
        <v>244</v>
      </c>
      <c r="G41" s="42"/>
      <c r="H41" s="42"/>
      <c r="I41" s="90"/>
      <c r="J41" s="42"/>
      <c r="K41" s="42"/>
      <c r="L41" s="42"/>
      <c r="M41" s="77" t="s">
        <v>143</v>
      </c>
      <c r="N41" s="128"/>
    </row>
    <row r="42" spans="1:14" ht="51" hidden="1" customHeight="1">
      <c r="A42" s="115"/>
      <c r="B42" s="115"/>
      <c r="C42" s="36">
        <v>910</v>
      </c>
      <c r="D42" s="36" t="s">
        <v>97</v>
      </c>
      <c r="E42" s="10" t="s">
        <v>121</v>
      </c>
      <c r="F42" s="36">
        <v>414</v>
      </c>
      <c r="G42" s="42"/>
      <c r="H42" s="42"/>
      <c r="I42" s="90"/>
      <c r="J42" s="42"/>
      <c r="K42" s="42"/>
      <c r="L42" s="42"/>
      <c r="M42" s="77" t="s">
        <v>135</v>
      </c>
      <c r="N42" s="128"/>
    </row>
    <row r="43" spans="1:14" ht="43.5" hidden="1" customHeight="1">
      <c r="A43" s="113" t="s">
        <v>87</v>
      </c>
      <c r="B43" s="73" t="s">
        <v>76</v>
      </c>
      <c r="C43" s="36">
        <v>910</v>
      </c>
      <c r="D43" s="36">
        <v>701</v>
      </c>
      <c r="E43" s="10" t="s">
        <v>89</v>
      </c>
      <c r="F43" s="36">
        <v>414</v>
      </c>
      <c r="G43" s="84"/>
      <c r="H43" s="84"/>
      <c r="I43" s="53"/>
      <c r="J43" s="84"/>
      <c r="K43" s="84"/>
      <c r="L43" s="84"/>
      <c r="M43" s="113" t="s">
        <v>90</v>
      </c>
      <c r="N43" s="128"/>
    </row>
    <row r="44" spans="1:14" ht="36" hidden="1" customHeight="1">
      <c r="A44" s="114"/>
      <c r="B44" s="73" t="s">
        <v>77</v>
      </c>
      <c r="C44" s="36">
        <v>910</v>
      </c>
      <c r="D44" s="36">
        <v>701</v>
      </c>
      <c r="E44" s="10" t="s">
        <v>89</v>
      </c>
      <c r="F44" s="36">
        <v>414</v>
      </c>
      <c r="G44" s="84"/>
      <c r="H44" s="84"/>
      <c r="I44" s="53"/>
      <c r="J44" s="84"/>
      <c r="K44" s="84"/>
      <c r="L44" s="84"/>
      <c r="M44" s="114"/>
      <c r="N44" s="128"/>
    </row>
    <row r="45" spans="1:14" ht="34.5" hidden="1" customHeight="1">
      <c r="A45" s="115"/>
      <c r="B45" s="73" t="s">
        <v>79</v>
      </c>
      <c r="C45" s="36">
        <v>910</v>
      </c>
      <c r="D45" s="36">
        <v>701</v>
      </c>
      <c r="E45" s="10" t="s">
        <v>89</v>
      </c>
      <c r="F45" s="36">
        <v>414</v>
      </c>
      <c r="G45" s="84"/>
      <c r="H45" s="84"/>
      <c r="I45" s="53"/>
      <c r="J45" s="84"/>
      <c r="K45" s="84"/>
      <c r="L45" s="84"/>
      <c r="M45" s="115"/>
      <c r="N45" s="128"/>
    </row>
    <row r="46" spans="1:14" ht="34.5" hidden="1" customHeight="1">
      <c r="A46" s="113" t="s">
        <v>91</v>
      </c>
      <c r="B46" s="73" t="s">
        <v>72</v>
      </c>
      <c r="C46" s="36">
        <v>904</v>
      </c>
      <c r="D46" s="36" t="s">
        <v>97</v>
      </c>
      <c r="E46" s="10" t="s">
        <v>122</v>
      </c>
      <c r="F46" s="36">
        <v>612</v>
      </c>
      <c r="G46" s="84"/>
      <c r="H46" s="84"/>
      <c r="I46" s="53"/>
      <c r="J46" s="84"/>
      <c r="K46" s="84"/>
      <c r="L46" s="84"/>
      <c r="M46" s="78" t="s">
        <v>144</v>
      </c>
      <c r="N46" s="128"/>
    </row>
    <row r="47" spans="1:14" ht="34.5" hidden="1" customHeight="1">
      <c r="A47" s="114"/>
      <c r="B47" s="73" t="s">
        <v>72</v>
      </c>
      <c r="C47" s="36">
        <v>904</v>
      </c>
      <c r="D47" s="36">
        <v>701</v>
      </c>
      <c r="E47" s="10" t="s">
        <v>122</v>
      </c>
      <c r="F47" s="36">
        <v>414</v>
      </c>
      <c r="G47" s="84"/>
      <c r="H47" s="84"/>
      <c r="I47" s="53"/>
      <c r="J47" s="84"/>
      <c r="K47" s="84"/>
      <c r="L47" s="84"/>
      <c r="M47" s="78" t="s">
        <v>125</v>
      </c>
      <c r="N47" s="128"/>
    </row>
    <row r="48" spans="1:14" ht="34.5" hidden="1" customHeight="1">
      <c r="A48" s="115"/>
      <c r="B48" s="73" t="s">
        <v>77</v>
      </c>
      <c r="C48" s="36">
        <v>910</v>
      </c>
      <c r="D48" s="36">
        <v>701</v>
      </c>
      <c r="E48" s="10" t="s">
        <v>122</v>
      </c>
      <c r="F48" s="36">
        <v>414</v>
      </c>
      <c r="G48" s="84"/>
      <c r="H48" s="84"/>
      <c r="I48" s="53"/>
      <c r="J48" s="84"/>
      <c r="K48" s="84"/>
      <c r="L48" s="84"/>
      <c r="M48" s="78" t="s">
        <v>90</v>
      </c>
      <c r="N48" s="128"/>
    </row>
    <row r="49" spans="1:20" ht="34.5" hidden="1" customHeight="1">
      <c r="A49" s="113" t="s">
        <v>123</v>
      </c>
      <c r="B49" s="73" t="s">
        <v>92</v>
      </c>
      <c r="C49" s="36">
        <v>904</v>
      </c>
      <c r="D49" s="36" t="s">
        <v>97</v>
      </c>
      <c r="E49" s="10" t="s">
        <v>124</v>
      </c>
      <c r="F49" s="36">
        <v>612</v>
      </c>
      <c r="G49" s="84"/>
      <c r="H49" s="84"/>
      <c r="I49" s="53"/>
      <c r="J49" s="84"/>
      <c r="K49" s="84"/>
      <c r="L49" s="84"/>
      <c r="M49" s="78" t="s">
        <v>145</v>
      </c>
      <c r="N49" s="128"/>
    </row>
    <row r="50" spans="1:20" ht="54.75" hidden="1" customHeight="1">
      <c r="A50" s="114"/>
      <c r="B50" s="73" t="s">
        <v>92</v>
      </c>
      <c r="C50" s="36">
        <v>904</v>
      </c>
      <c r="D50" s="36">
        <v>701</v>
      </c>
      <c r="E50" s="10" t="s">
        <v>124</v>
      </c>
      <c r="F50" s="36">
        <v>414</v>
      </c>
      <c r="G50" s="84"/>
      <c r="H50" s="84"/>
      <c r="I50" s="53"/>
      <c r="J50" s="84"/>
      <c r="K50" s="84"/>
      <c r="L50" s="84"/>
      <c r="M50" s="78" t="s">
        <v>126</v>
      </c>
      <c r="N50" s="128"/>
    </row>
    <row r="51" spans="1:20" ht="37.5" hidden="1" customHeight="1">
      <c r="A51" s="115"/>
      <c r="B51" s="73" t="s">
        <v>79</v>
      </c>
      <c r="C51" s="36">
        <v>910</v>
      </c>
      <c r="D51" s="36">
        <v>701</v>
      </c>
      <c r="E51" s="10" t="s">
        <v>124</v>
      </c>
      <c r="F51" s="36">
        <v>414</v>
      </c>
      <c r="G51" s="84"/>
      <c r="H51" s="84"/>
      <c r="I51" s="53"/>
      <c r="J51" s="84"/>
      <c r="K51" s="84"/>
      <c r="L51" s="84"/>
      <c r="M51" s="78" t="s">
        <v>90</v>
      </c>
      <c r="N51" s="129"/>
    </row>
    <row r="52" spans="1:20" ht="66.75" customHeight="1">
      <c r="A52" s="16" t="s">
        <v>171</v>
      </c>
      <c r="B52" s="16"/>
      <c r="C52" s="17"/>
      <c r="D52" s="17"/>
      <c r="E52" s="18" t="s">
        <v>16</v>
      </c>
      <c r="F52" s="17"/>
      <c r="G52" s="42">
        <f>SUM(G53:G115)</f>
        <v>846847726.52999997</v>
      </c>
      <c r="H52" s="42">
        <f>SUM(H53:H130)</f>
        <v>928872840.97000003</v>
      </c>
      <c r="I52" s="90">
        <f>SUM(I53:I130)</f>
        <v>1034492116.1799999</v>
      </c>
      <c r="J52" s="42">
        <f>SUM(J53:J115)</f>
        <v>905727539.85000002</v>
      </c>
      <c r="K52" s="42">
        <f>SUM(K53:K115)</f>
        <v>912257885.36000001</v>
      </c>
      <c r="L52" s="42">
        <f>SUM(L53:L115)</f>
        <v>580377058.37</v>
      </c>
      <c r="M52" s="19"/>
      <c r="N52" s="19"/>
    </row>
    <row r="53" spans="1:20" ht="66.75" customHeight="1">
      <c r="A53" s="73" t="s">
        <v>172</v>
      </c>
      <c r="B53" s="73" t="s">
        <v>71</v>
      </c>
      <c r="C53" s="36">
        <v>904</v>
      </c>
      <c r="D53" s="36">
        <v>702</v>
      </c>
      <c r="E53" s="10" t="s">
        <v>17</v>
      </c>
      <c r="F53" s="36">
        <v>611</v>
      </c>
      <c r="G53" s="84">
        <v>164160928.19</v>
      </c>
      <c r="H53" s="84">
        <v>176053531.90000001</v>
      </c>
      <c r="I53" s="53">
        <f>190389363.88+7374201.05+592811.36+247354.29</f>
        <v>198603730.58000001</v>
      </c>
      <c r="J53" s="84">
        <v>156409003.84999999</v>
      </c>
      <c r="K53" s="84">
        <v>164672972.44999999</v>
      </c>
      <c r="L53" s="84">
        <v>108396955.37</v>
      </c>
      <c r="M53" s="73" t="s">
        <v>186</v>
      </c>
      <c r="N53" s="63"/>
    </row>
    <row r="54" spans="1:20" ht="93" customHeight="1">
      <c r="A54" s="65" t="s">
        <v>284</v>
      </c>
      <c r="B54" s="73" t="s">
        <v>72</v>
      </c>
      <c r="C54" s="68">
        <v>904</v>
      </c>
      <c r="D54" s="68">
        <v>702</v>
      </c>
      <c r="E54" s="67" t="s">
        <v>285</v>
      </c>
      <c r="F54" s="66"/>
      <c r="G54" s="66"/>
      <c r="H54" s="66"/>
      <c r="I54" s="91">
        <f>859375.07</f>
        <v>859375.07</v>
      </c>
      <c r="J54" s="66"/>
      <c r="K54" s="66"/>
      <c r="L54" s="66"/>
      <c r="M54" s="69" t="s">
        <v>286</v>
      </c>
      <c r="N54" s="127" t="s">
        <v>113</v>
      </c>
      <c r="P54" s="1" t="s">
        <v>301</v>
      </c>
      <c r="Q54" s="32">
        <f>I53+I58+I59+I63+I69+I71+I72+I83+I87+I93+I105+I107+I128+I130</f>
        <v>244648383.07000005</v>
      </c>
      <c r="R54" s="32">
        <f>I54+I68+I74+I81+I82+I86+I92+I104+I111+I129</f>
        <v>678677524.11000001</v>
      </c>
      <c r="S54" s="32">
        <f>I73+I103+I112</f>
        <v>110145800</v>
      </c>
      <c r="T54" s="32">
        <f>Q54+R54+S54</f>
        <v>1033471707.1800001</v>
      </c>
    </row>
    <row r="55" spans="1:20" ht="82.5" hidden="1" customHeight="1">
      <c r="A55" s="113" t="s">
        <v>287</v>
      </c>
      <c r="B55" s="73" t="s">
        <v>71</v>
      </c>
      <c r="C55" s="36">
        <v>904</v>
      </c>
      <c r="D55" s="36">
        <v>702</v>
      </c>
      <c r="E55" s="10" t="s">
        <v>39</v>
      </c>
      <c r="F55" s="36">
        <v>612</v>
      </c>
      <c r="G55" s="84"/>
      <c r="H55" s="84"/>
      <c r="I55" s="53"/>
      <c r="J55" s="84"/>
      <c r="K55" s="84"/>
      <c r="L55" s="84"/>
      <c r="M55" s="73" t="s">
        <v>62</v>
      </c>
      <c r="N55" s="128"/>
    </row>
    <row r="56" spans="1:20" ht="31.5" hidden="1" customHeight="1">
      <c r="A56" s="114"/>
      <c r="B56" s="98" t="s">
        <v>69</v>
      </c>
      <c r="C56" s="36">
        <v>910</v>
      </c>
      <c r="D56" s="36">
        <v>702</v>
      </c>
      <c r="E56" s="10" t="s">
        <v>39</v>
      </c>
      <c r="F56" s="36">
        <v>244</v>
      </c>
      <c r="G56" s="84"/>
      <c r="H56" s="84"/>
      <c r="I56" s="53"/>
      <c r="J56" s="84"/>
      <c r="K56" s="84"/>
      <c r="L56" s="84"/>
      <c r="M56" s="20" t="s">
        <v>114</v>
      </c>
      <c r="N56" s="128"/>
    </row>
    <row r="57" spans="1:20" ht="35.25" hidden="1" customHeight="1">
      <c r="A57" s="114"/>
      <c r="B57" s="98"/>
      <c r="C57" s="36">
        <v>910</v>
      </c>
      <c r="D57" s="36">
        <v>702</v>
      </c>
      <c r="E57" s="10" t="s">
        <v>39</v>
      </c>
      <c r="F57" s="36">
        <v>414</v>
      </c>
      <c r="G57" s="84">
        <v>0</v>
      </c>
      <c r="H57" s="84"/>
      <c r="I57" s="53">
        <v>0</v>
      </c>
      <c r="J57" s="84"/>
      <c r="K57" s="84"/>
      <c r="L57" s="84"/>
      <c r="M57" s="73"/>
      <c r="N57" s="128"/>
    </row>
    <row r="58" spans="1:20" ht="80.25" customHeight="1">
      <c r="A58" s="115"/>
      <c r="B58" s="73" t="s">
        <v>69</v>
      </c>
      <c r="C58" s="36">
        <v>910</v>
      </c>
      <c r="D58" s="36">
        <v>702</v>
      </c>
      <c r="E58" s="10" t="s">
        <v>100</v>
      </c>
      <c r="F58" s="36">
        <v>850</v>
      </c>
      <c r="G58" s="84">
        <v>21050</v>
      </c>
      <c r="H58" s="84"/>
      <c r="I58" s="53"/>
      <c r="J58" s="84"/>
      <c r="K58" s="84"/>
      <c r="L58" s="84"/>
      <c r="M58" s="73" t="s">
        <v>187</v>
      </c>
      <c r="N58" s="128"/>
    </row>
    <row r="59" spans="1:20" ht="310.5" customHeight="1">
      <c r="A59" s="98" t="s">
        <v>288</v>
      </c>
      <c r="B59" s="98" t="s">
        <v>71</v>
      </c>
      <c r="C59" s="36">
        <v>904</v>
      </c>
      <c r="D59" s="36">
        <v>702</v>
      </c>
      <c r="E59" s="10" t="s">
        <v>18</v>
      </c>
      <c r="F59" s="36">
        <v>612</v>
      </c>
      <c r="G59" s="84">
        <v>229197.95</v>
      </c>
      <c r="H59" s="84">
        <v>315449.67</v>
      </c>
      <c r="I59" s="53">
        <f>12592491.84+133356</f>
        <v>12725847.84</v>
      </c>
      <c r="J59" s="84">
        <v>0</v>
      </c>
      <c r="K59" s="84">
        <v>0</v>
      </c>
      <c r="L59" s="84">
        <v>0</v>
      </c>
      <c r="M59" s="73" t="s">
        <v>188</v>
      </c>
      <c r="N59" s="128"/>
    </row>
    <row r="60" spans="1:20" ht="18" hidden="1" customHeight="1">
      <c r="A60" s="98"/>
      <c r="B60" s="98"/>
      <c r="C60" s="36">
        <v>904</v>
      </c>
      <c r="D60" s="36">
        <v>702</v>
      </c>
      <c r="E60" s="10" t="s">
        <v>45</v>
      </c>
      <c r="F60" s="36">
        <v>612</v>
      </c>
      <c r="G60" s="84"/>
      <c r="H60" s="84"/>
      <c r="I60" s="53"/>
      <c r="J60" s="84"/>
      <c r="K60" s="84"/>
      <c r="L60" s="84"/>
      <c r="M60" s="98" t="s">
        <v>49</v>
      </c>
      <c r="N60" s="128"/>
    </row>
    <row r="61" spans="1:20" ht="17.25" hidden="1" customHeight="1">
      <c r="A61" s="98"/>
      <c r="B61" s="98"/>
      <c r="C61" s="36">
        <v>904</v>
      </c>
      <c r="D61" s="36">
        <v>702</v>
      </c>
      <c r="E61" s="10" t="s">
        <v>46</v>
      </c>
      <c r="F61" s="36">
        <v>612</v>
      </c>
      <c r="G61" s="84"/>
      <c r="H61" s="84"/>
      <c r="I61" s="53"/>
      <c r="J61" s="84"/>
      <c r="K61" s="84"/>
      <c r="L61" s="84"/>
      <c r="M61" s="98"/>
      <c r="N61" s="128"/>
    </row>
    <row r="62" spans="1:20" ht="17.25" hidden="1" customHeight="1">
      <c r="A62" s="98"/>
      <c r="B62" s="98"/>
      <c r="C62" s="36">
        <v>904</v>
      </c>
      <c r="D62" s="36">
        <v>702</v>
      </c>
      <c r="E62" s="10" t="s">
        <v>47</v>
      </c>
      <c r="F62" s="36">
        <v>612</v>
      </c>
      <c r="G62" s="84"/>
      <c r="H62" s="84"/>
      <c r="I62" s="53"/>
      <c r="J62" s="84"/>
      <c r="K62" s="84"/>
      <c r="L62" s="84"/>
      <c r="M62" s="98"/>
      <c r="N62" s="128"/>
    </row>
    <row r="63" spans="1:20" ht="204.75" customHeight="1">
      <c r="A63" s="98"/>
      <c r="B63" s="98" t="s">
        <v>69</v>
      </c>
      <c r="C63" s="36">
        <v>910</v>
      </c>
      <c r="D63" s="36">
        <v>702</v>
      </c>
      <c r="E63" s="10" t="s">
        <v>18</v>
      </c>
      <c r="F63" s="36">
        <v>243</v>
      </c>
      <c r="G63" s="84">
        <v>4764864.93</v>
      </c>
      <c r="H63" s="84">
        <v>599000</v>
      </c>
      <c r="I63" s="53"/>
      <c r="J63" s="84">
        <v>10129000</v>
      </c>
      <c r="K63" s="84">
        <v>12222388.91</v>
      </c>
      <c r="L63" s="84">
        <v>9790000</v>
      </c>
      <c r="M63" s="73" t="s">
        <v>226</v>
      </c>
      <c r="N63" s="128"/>
    </row>
    <row r="64" spans="1:20" ht="96.75" hidden="1" customHeight="1">
      <c r="A64" s="98"/>
      <c r="B64" s="98"/>
      <c r="C64" s="36">
        <v>910</v>
      </c>
      <c r="D64" s="36">
        <v>702</v>
      </c>
      <c r="E64" s="10" t="s">
        <v>50</v>
      </c>
      <c r="F64" s="36">
        <v>244</v>
      </c>
      <c r="G64" s="84"/>
      <c r="H64" s="84"/>
      <c r="I64" s="53"/>
      <c r="J64" s="84"/>
      <c r="K64" s="84"/>
      <c r="L64" s="84"/>
      <c r="M64" s="73" t="s">
        <v>52</v>
      </c>
      <c r="N64" s="128"/>
    </row>
    <row r="65" spans="1:14" ht="21.75" hidden="1" customHeight="1">
      <c r="A65" s="98"/>
      <c r="B65" s="98"/>
      <c r="C65" s="36">
        <v>910</v>
      </c>
      <c r="D65" s="36">
        <v>702</v>
      </c>
      <c r="E65" s="10" t="s">
        <v>45</v>
      </c>
      <c r="F65" s="36">
        <v>243</v>
      </c>
      <c r="G65" s="84"/>
      <c r="H65" s="84"/>
      <c r="I65" s="53"/>
      <c r="J65" s="84"/>
      <c r="K65" s="84"/>
      <c r="L65" s="84"/>
      <c r="M65" s="98" t="s">
        <v>49</v>
      </c>
      <c r="N65" s="128"/>
    </row>
    <row r="66" spans="1:14" ht="22.5" hidden="1" customHeight="1">
      <c r="A66" s="98"/>
      <c r="B66" s="98"/>
      <c r="C66" s="36">
        <v>910</v>
      </c>
      <c r="D66" s="36">
        <v>702</v>
      </c>
      <c r="E66" s="10" t="s">
        <v>46</v>
      </c>
      <c r="F66" s="36">
        <v>243</v>
      </c>
      <c r="G66" s="84"/>
      <c r="H66" s="84"/>
      <c r="I66" s="53"/>
      <c r="J66" s="84"/>
      <c r="K66" s="84"/>
      <c r="L66" s="84"/>
      <c r="M66" s="98"/>
      <c r="N66" s="128"/>
    </row>
    <row r="67" spans="1:14" ht="18" hidden="1" customHeight="1">
      <c r="A67" s="98"/>
      <c r="B67" s="98"/>
      <c r="C67" s="36">
        <v>910</v>
      </c>
      <c r="D67" s="36">
        <v>702</v>
      </c>
      <c r="E67" s="10" t="s">
        <v>47</v>
      </c>
      <c r="F67" s="36">
        <v>243</v>
      </c>
      <c r="G67" s="84"/>
      <c r="H67" s="84"/>
      <c r="I67" s="53"/>
      <c r="J67" s="84"/>
      <c r="K67" s="84"/>
      <c r="L67" s="84"/>
      <c r="M67" s="98"/>
      <c r="N67" s="128"/>
    </row>
    <row r="68" spans="1:14" ht="59.25" customHeight="1">
      <c r="A68" s="60" t="s">
        <v>289</v>
      </c>
      <c r="B68" s="73" t="s">
        <v>73</v>
      </c>
      <c r="C68" s="81">
        <v>904</v>
      </c>
      <c r="D68" s="81">
        <v>702</v>
      </c>
      <c r="E68" s="21" t="s">
        <v>19</v>
      </c>
      <c r="F68" s="81">
        <v>612</v>
      </c>
      <c r="G68" s="84"/>
      <c r="H68" s="84"/>
      <c r="I68" s="53">
        <f>859375.07-859375.07</f>
        <v>0</v>
      </c>
      <c r="J68" s="84"/>
      <c r="K68" s="84"/>
      <c r="L68" s="84"/>
      <c r="M68" s="73"/>
      <c r="N68" s="128"/>
    </row>
    <row r="69" spans="1:14" ht="390.75" customHeight="1">
      <c r="A69" s="61"/>
      <c r="B69" s="98" t="s">
        <v>71</v>
      </c>
      <c r="C69" s="81">
        <v>904</v>
      </c>
      <c r="D69" s="81">
        <v>702</v>
      </c>
      <c r="E69" s="21" t="s">
        <v>19</v>
      </c>
      <c r="F69" s="81">
        <v>612</v>
      </c>
      <c r="G69" s="130">
        <v>57341389.460000001</v>
      </c>
      <c r="H69" s="130">
        <v>32391126.399999999</v>
      </c>
      <c r="I69" s="131">
        <f>28169619.68-10889507.84+550000+2000000+2881004.72+6734676.78</f>
        <v>29445793.34</v>
      </c>
      <c r="J69" s="130">
        <v>13000000</v>
      </c>
      <c r="K69" s="130">
        <v>14984516</v>
      </c>
      <c r="L69" s="130">
        <v>9883103</v>
      </c>
      <c r="M69" s="98" t="s">
        <v>297</v>
      </c>
      <c r="N69" s="128"/>
    </row>
    <row r="70" spans="1:14" ht="76.5" customHeight="1">
      <c r="A70" s="61"/>
      <c r="B70" s="98"/>
      <c r="C70" s="83"/>
      <c r="D70" s="83"/>
      <c r="E70" s="22"/>
      <c r="F70" s="83"/>
      <c r="G70" s="130"/>
      <c r="H70" s="130"/>
      <c r="I70" s="131"/>
      <c r="J70" s="130"/>
      <c r="K70" s="130"/>
      <c r="L70" s="130"/>
      <c r="M70" s="98"/>
      <c r="N70" s="128"/>
    </row>
    <row r="71" spans="1:14" ht="81.75" customHeight="1">
      <c r="A71" s="61"/>
      <c r="B71" s="98"/>
      <c r="C71" s="36">
        <v>904</v>
      </c>
      <c r="D71" s="36">
        <v>709</v>
      </c>
      <c r="E71" s="10" t="s">
        <v>19</v>
      </c>
      <c r="F71" s="36">
        <v>244</v>
      </c>
      <c r="G71" s="84">
        <v>155000</v>
      </c>
      <c r="H71" s="84">
        <v>258000</v>
      </c>
      <c r="I71" s="53">
        <v>413000</v>
      </c>
      <c r="J71" s="84">
        <v>160000</v>
      </c>
      <c r="K71" s="84">
        <v>160000</v>
      </c>
      <c r="L71" s="84">
        <v>160000</v>
      </c>
      <c r="M71" s="73" t="s">
        <v>189</v>
      </c>
      <c r="N71" s="128"/>
    </row>
    <row r="72" spans="1:14" ht="32.25" customHeight="1">
      <c r="A72" s="62"/>
      <c r="B72" s="98"/>
      <c r="C72" s="36">
        <v>904</v>
      </c>
      <c r="D72" s="36">
        <v>709</v>
      </c>
      <c r="E72" s="10" t="s">
        <v>19</v>
      </c>
      <c r="F72" s="36">
        <v>350</v>
      </c>
      <c r="G72" s="84">
        <v>5000</v>
      </c>
      <c r="H72" s="84"/>
      <c r="I72" s="53"/>
      <c r="J72" s="84"/>
      <c r="K72" s="84"/>
      <c r="L72" s="84"/>
      <c r="M72" s="73" t="s">
        <v>215</v>
      </c>
      <c r="N72" s="128"/>
    </row>
    <row r="73" spans="1:14" ht="100.5" customHeight="1">
      <c r="A73" s="73" t="s">
        <v>290</v>
      </c>
      <c r="B73" s="73" t="s">
        <v>75</v>
      </c>
      <c r="C73" s="36">
        <v>904</v>
      </c>
      <c r="D73" s="36" t="s">
        <v>127</v>
      </c>
      <c r="E73" s="10" t="s">
        <v>128</v>
      </c>
      <c r="F73" s="36">
        <v>612</v>
      </c>
      <c r="G73" s="84">
        <v>36000000</v>
      </c>
      <c r="H73" s="84">
        <v>36705000</v>
      </c>
      <c r="I73" s="53">
        <f>38748000+5555000</f>
        <v>44303000</v>
      </c>
      <c r="J73" s="84">
        <v>38873000</v>
      </c>
      <c r="K73" s="84">
        <v>38623000</v>
      </c>
      <c r="L73" s="84"/>
      <c r="M73" s="73" t="s">
        <v>190</v>
      </c>
      <c r="N73" s="128"/>
    </row>
    <row r="74" spans="1:14" ht="174.75" customHeight="1">
      <c r="A74" s="73" t="s">
        <v>291</v>
      </c>
      <c r="B74" s="73" t="s">
        <v>72</v>
      </c>
      <c r="C74" s="36">
        <v>904</v>
      </c>
      <c r="D74" s="36">
        <v>702</v>
      </c>
      <c r="E74" s="10" t="s">
        <v>20</v>
      </c>
      <c r="F74" s="36">
        <v>611</v>
      </c>
      <c r="G74" s="84">
        <v>542562000</v>
      </c>
      <c r="H74" s="84">
        <v>615827000</v>
      </c>
      <c r="I74" s="53">
        <f>637610000+12098426.81</f>
        <v>649708426.80999994</v>
      </c>
      <c r="J74" s="84">
        <v>629300000</v>
      </c>
      <c r="K74" s="84">
        <v>620777000</v>
      </c>
      <c r="L74" s="84">
        <v>449847000</v>
      </c>
      <c r="M74" s="73" t="s">
        <v>191</v>
      </c>
      <c r="N74" s="128"/>
    </row>
    <row r="75" spans="1:14" ht="207.75" hidden="1" customHeight="1">
      <c r="A75" s="73"/>
      <c r="B75" s="73"/>
      <c r="C75" s="36"/>
      <c r="D75" s="36"/>
      <c r="E75" s="10"/>
      <c r="F75" s="36"/>
      <c r="G75" s="84"/>
      <c r="H75" s="84"/>
      <c r="I75" s="53"/>
      <c r="J75" s="84"/>
      <c r="K75" s="84"/>
      <c r="L75" s="84"/>
      <c r="M75" s="73"/>
      <c r="N75" s="128"/>
    </row>
    <row r="76" spans="1:14" ht="207.75" hidden="1" customHeight="1">
      <c r="A76" s="73"/>
      <c r="B76" s="73"/>
      <c r="C76" s="36"/>
      <c r="D76" s="36"/>
      <c r="E76" s="10"/>
      <c r="F76" s="36"/>
      <c r="G76" s="84"/>
      <c r="H76" s="84"/>
      <c r="I76" s="53"/>
      <c r="J76" s="84"/>
      <c r="K76" s="84"/>
      <c r="L76" s="84"/>
      <c r="M76" s="73"/>
      <c r="N76" s="128"/>
    </row>
    <row r="77" spans="1:14" ht="207.75" hidden="1" customHeight="1">
      <c r="A77" s="73"/>
      <c r="B77" s="73"/>
      <c r="C77" s="36"/>
      <c r="D77" s="36"/>
      <c r="E77" s="10"/>
      <c r="F77" s="36"/>
      <c r="G77" s="84"/>
      <c r="H77" s="84"/>
      <c r="I77" s="53"/>
      <c r="J77" s="84"/>
      <c r="K77" s="84"/>
      <c r="L77" s="84"/>
      <c r="M77" s="73"/>
      <c r="N77" s="128"/>
    </row>
    <row r="78" spans="1:14" ht="38.25" hidden="1" customHeight="1">
      <c r="A78" s="98" t="s">
        <v>63</v>
      </c>
      <c r="B78" s="73" t="s">
        <v>76</v>
      </c>
      <c r="C78" s="36">
        <v>910</v>
      </c>
      <c r="D78" s="36">
        <v>702</v>
      </c>
      <c r="E78" s="10" t="s">
        <v>64</v>
      </c>
      <c r="F78" s="36">
        <v>414</v>
      </c>
      <c r="G78" s="84"/>
      <c r="H78" s="84"/>
      <c r="I78" s="53"/>
      <c r="J78" s="84"/>
      <c r="K78" s="84"/>
      <c r="L78" s="84"/>
      <c r="M78" s="98" t="s">
        <v>67</v>
      </c>
      <c r="N78" s="128"/>
    </row>
    <row r="79" spans="1:14" ht="36" hidden="1" customHeight="1">
      <c r="A79" s="98"/>
      <c r="B79" s="73" t="s">
        <v>77</v>
      </c>
      <c r="C79" s="36">
        <v>910</v>
      </c>
      <c r="D79" s="36">
        <v>702</v>
      </c>
      <c r="E79" s="10" t="s">
        <v>64</v>
      </c>
      <c r="F79" s="36">
        <v>414</v>
      </c>
      <c r="G79" s="84"/>
      <c r="H79" s="84"/>
      <c r="I79" s="53"/>
      <c r="J79" s="84"/>
      <c r="K79" s="84"/>
      <c r="L79" s="84"/>
      <c r="M79" s="98"/>
      <c r="N79" s="128"/>
    </row>
    <row r="80" spans="1:14" ht="37.5" hidden="1" customHeight="1">
      <c r="A80" s="98"/>
      <c r="B80" s="73" t="s">
        <v>69</v>
      </c>
      <c r="C80" s="36">
        <v>910</v>
      </c>
      <c r="D80" s="36">
        <v>702</v>
      </c>
      <c r="E80" s="10" t="s">
        <v>64</v>
      </c>
      <c r="F80" s="36">
        <v>414</v>
      </c>
      <c r="G80" s="84"/>
      <c r="H80" s="84"/>
      <c r="I80" s="53"/>
      <c r="J80" s="84"/>
      <c r="K80" s="84"/>
      <c r="L80" s="84"/>
      <c r="M80" s="73" t="s">
        <v>67</v>
      </c>
      <c r="N80" s="128"/>
    </row>
    <row r="81" spans="1:14" ht="51" customHeight="1">
      <c r="A81" s="73" t="s">
        <v>292</v>
      </c>
      <c r="B81" s="73" t="s">
        <v>72</v>
      </c>
      <c r="C81" s="36">
        <v>904</v>
      </c>
      <c r="D81" s="36">
        <v>702</v>
      </c>
      <c r="E81" s="10" t="s">
        <v>243</v>
      </c>
      <c r="F81" s="36">
        <v>412</v>
      </c>
      <c r="G81" s="84"/>
      <c r="H81" s="84">
        <v>7450580</v>
      </c>
      <c r="I81" s="53">
        <v>4917520</v>
      </c>
      <c r="J81" s="84"/>
      <c r="K81" s="84"/>
      <c r="L81" s="84"/>
      <c r="M81" s="73" t="s">
        <v>239</v>
      </c>
      <c r="N81" s="128"/>
    </row>
    <row r="82" spans="1:14" ht="50.25" customHeight="1">
      <c r="A82" s="23" t="s">
        <v>293</v>
      </c>
      <c r="B82" s="73" t="s">
        <v>72</v>
      </c>
      <c r="C82" s="36">
        <v>904</v>
      </c>
      <c r="D82" s="36">
        <v>702</v>
      </c>
      <c r="E82" s="10" t="s">
        <v>41</v>
      </c>
      <c r="F82" s="36">
        <v>612</v>
      </c>
      <c r="G82" s="84">
        <v>3000000</v>
      </c>
      <c r="H82" s="84">
        <v>15270000</v>
      </c>
      <c r="I82" s="53">
        <f>7548000+3000000</f>
        <v>10548000</v>
      </c>
      <c r="J82" s="84">
        <v>15058000</v>
      </c>
      <c r="K82" s="84">
        <v>19258000</v>
      </c>
      <c r="L82" s="84"/>
      <c r="M82" s="98" t="s">
        <v>229</v>
      </c>
      <c r="N82" s="128"/>
    </row>
    <row r="83" spans="1:14" ht="66.75" customHeight="1">
      <c r="A83" s="23" t="s">
        <v>294</v>
      </c>
      <c r="B83" s="73" t="s">
        <v>71</v>
      </c>
      <c r="C83" s="36">
        <v>904</v>
      </c>
      <c r="D83" s="36">
        <v>702</v>
      </c>
      <c r="E83" s="10" t="s">
        <v>44</v>
      </c>
      <c r="F83" s="36">
        <v>612</v>
      </c>
      <c r="G83" s="84">
        <v>61225</v>
      </c>
      <c r="H83" s="84">
        <v>311633</v>
      </c>
      <c r="I83" s="53">
        <f>154041+61224.61</f>
        <v>215265.61</v>
      </c>
      <c r="J83" s="84">
        <v>307307</v>
      </c>
      <c r="K83" s="84">
        <v>393021</v>
      </c>
      <c r="L83" s="84"/>
      <c r="M83" s="98"/>
      <c r="N83" s="128"/>
    </row>
    <row r="84" spans="1:14" ht="48.75" hidden="1" customHeight="1">
      <c r="A84" s="51"/>
      <c r="B84" s="73" t="s">
        <v>69</v>
      </c>
      <c r="C84" s="36">
        <v>910</v>
      </c>
      <c r="D84" s="36">
        <v>702</v>
      </c>
      <c r="E84" s="10" t="s">
        <v>41</v>
      </c>
      <c r="F84" s="36">
        <v>243</v>
      </c>
      <c r="G84" s="84"/>
      <c r="H84" s="84"/>
      <c r="I84" s="53"/>
      <c r="J84" s="84"/>
      <c r="K84" s="84"/>
      <c r="L84" s="84"/>
      <c r="M84" s="98" t="s">
        <v>42</v>
      </c>
      <c r="N84" s="128"/>
    </row>
    <row r="85" spans="1:14" ht="36.75" hidden="1" customHeight="1">
      <c r="A85" s="52"/>
      <c r="B85" s="73" t="s">
        <v>69</v>
      </c>
      <c r="C85" s="36">
        <v>910</v>
      </c>
      <c r="D85" s="36">
        <v>702</v>
      </c>
      <c r="E85" s="10" t="s">
        <v>44</v>
      </c>
      <c r="F85" s="36">
        <v>243</v>
      </c>
      <c r="G85" s="84"/>
      <c r="H85" s="84"/>
      <c r="I85" s="53"/>
      <c r="J85" s="84"/>
      <c r="K85" s="84"/>
      <c r="L85" s="84"/>
      <c r="M85" s="98"/>
      <c r="N85" s="128"/>
    </row>
    <row r="86" spans="1:14" ht="36.75" customHeight="1">
      <c r="A86" s="52" t="s">
        <v>295</v>
      </c>
      <c r="B86" s="73" t="s">
        <v>72</v>
      </c>
      <c r="C86" s="36">
        <v>904</v>
      </c>
      <c r="D86" s="36">
        <v>702</v>
      </c>
      <c r="E86" s="10" t="s">
        <v>43</v>
      </c>
      <c r="F86" s="36">
        <v>611</v>
      </c>
      <c r="G86" s="84">
        <v>3373060</v>
      </c>
      <c r="H86" s="84">
        <v>6311131</v>
      </c>
      <c r="I86" s="53">
        <f>4441000+886780</f>
        <v>5327780</v>
      </c>
      <c r="J86" s="84">
        <v>4441000</v>
      </c>
      <c r="K86" s="84">
        <v>4441000</v>
      </c>
      <c r="L86" s="84"/>
      <c r="M86" s="77"/>
      <c r="N86" s="128"/>
    </row>
    <row r="87" spans="1:14" ht="65.25" customHeight="1">
      <c r="A87" s="23" t="s">
        <v>296</v>
      </c>
      <c r="B87" s="73" t="s">
        <v>71</v>
      </c>
      <c r="C87" s="36">
        <v>904</v>
      </c>
      <c r="D87" s="36">
        <v>702</v>
      </c>
      <c r="E87" s="10" t="s">
        <v>156</v>
      </c>
      <c r="F87" s="36">
        <v>611</v>
      </c>
      <c r="G87" s="84">
        <v>2270548</v>
      </c>
      <c r="H87" s="84">
        <v>2282600</v>
      </c>
      <c r="I87" s="53">
        <v>2390633</v>
      </c>
      <c r="J87" s="84">
        <v>2390633</v>
      </c>
      <c r="K87" s="84">
        <v>2390633</v>
      </c>
      <c r="L87" s="84">
        <v>2300000</v>
      </c>
      <c r="M87" s="113" t="s">
        <v>192</v>
      </c>
      <c r="N87" s="128"/>
    </row>
    <row r="88" spans="1:14" ht="49.5" hidden="1" customHeight="1">
      <c r="A88" s="23" t="s">
        <v>173</v>
      </c>
      <c r="B88" s="73" t="s">
        <v>71</v>
      </c>
      <c r="C88" s="36"/>
      <c r="D88" s="36"/>
      <c r="E88" s="10"/>
      <c r="F88" s="36"/>
      <c r="G88" s="84"/>
      <c r="H88" s="84"/>
      <c r="I88" s="53"/>
      <c r="J88" s="84"/>
      <c r="K88" s="84"/>
      <c r="L88" s="84"/>
      <c r="M88" s="114"/>
      <c r="N88" s="128"/>
    </row>
    <row r="89" spans="1:14" ht="48" hidden="1" customHeight="1">
      <c r="A89" s="23" t="s">
        <v>211</v>
      </c>
      <c r="B89" s="73" t="s">
        <v>72</v>
      </c>
      <c r="C89" s="36">
        <v>904</v>
      </c>
      <c r="D89" s="36">
        <v>702</v>
      </c>
      <c r="E89" s="10" t="s">
        <v>43</v>
      </c>
      <c r="F89" s="36">
        <v>611</v>
      </c>
      <c r="G89" s="84"/>
      <c r="H89" s="84"/>
      <c r="I89" s="53"/>
      <c r="J89" s="84"/>
      <c r="K89" s="84"/>
      <c r="L89" s="84"/>
      <c r="M89" s="115"/>
      <c r="N89" s="128"/>
    </row>
    <row r="90" spans="1:14" ht="72" customHeight="1">
      <c r="A90" s="23" t="s">
        <v>325</v>
      </c>
      <c r="B90" s="73" t="s">
        <v>72</v>
      </c>
      <c r="C90" s="36">
        <v>904</v>
      </c>
      <c r="D90" s="36">
        <v>702</v>
      </c>
      <c r="E90" s="10" t="s">
        <v>223</v>
      </c>
      <c r="F90" s="36"/>
      <c r="G90" s="84"/>
      <c r="H90" s="84"/>
      <c r="I90" s="53">
        <v>1000000</v>
      </c>
      <c r="J90" s="84"/>
      <c r="K90" s="84"/>
      <c r="L90" s="84"/>
      <c r="M90" s="78" t="s">
        <v>250</v>
      </c>
      <c r="N90" s="128"/>
    </row>
    <row r="91" spans="1:14" ht="80.25" customHeight="1">
      <c r="A91" s="23" t="s">
        <v>326</v>
      </c>
      <c r="B91" s="73" t="s">
        <v>92</v>
      </c>
      <c r="C91" s="36">
        <v>904</v>
      </c>
      <c r="D91" s="36">
        <v>702</v>
      </c>
      <c r="E91" s="10" t="s">
        <v>224</v>
      </c>
      <c r="F91" s="36"/>
      <c r="G91" s="84"/>
      <c r="H91" s="84"/>
      <c r="I91" s="53">
        <v>20409</v>
      </c>
      <c r="J91" s="84"/>
      <c r="K91" s="84"/>
      <c r="L91" s="84"/>
      <c r="M91" s="78" t="s">
        <v>251</v>
      </c>
      <c r="N91" s="128"/>
    </row>
    <row r="92" spans="1:14" ht="52.5" customHeight="1">
      <c r="A92" s="23" t="s">
        <v>327</v>
      </c>
      <c r="B92" s="73" t="s">
        <v>72</v>
      </c>
      <c r="C92" s="36">
        <v>904</v>
      </c>
      <c r="D92" s="36">
        <v>702</v>
      </c>
      <c r="E92" s="10" t="s">
        <v>119</v>
      </c>
      <c r="F92" s="36">
        <v>611</v>
      </c>
      <c r="G92" s="84">
        <v>120000</v>
      </c>
      <c r="H92" s="84">
        <v>4000</v>
      </c>
      <c r="I92" s="53"/>
      <c r="J92" s="84"/>
      <c r="K92" s="84"/>
      <c r="L92" s="84"/>
      <c r="M92" s="73" t="s">
        <v>193</v>
      </c>
      <c r="N92" s="128"/>
    </row>
    <row r="93" spans="1:14" ht="49.5" customHeight="1">
      <c r="A93" s="23" t="s">
        <v>328</v>
      </c>
      <c r="B93" s="73" t="s">
        <v>71</v>
      </c>
      <c r="C93" s="36">
        <v>904</v>
      </c>
      <c r="D93" s="36">
        <v>702</v>
      </c>
      <c r="E93" s="10" t="s">
        <v>120</v>
      </c>
      <c r="F93" s="36">
        <v>611</v>
      </c>
      <c r="G93" s="84">
        <v>2449</v>
      </c>
      <c r="H93" s="84">
        <v>82</v>
      </c>
      <c r="I93" s="53"/>
      <c r="J93" s="84"/>
      <c r="K93" s="84"/>
      <c r="L93" s="84"/>
      <c r="M93" s="73" t="s">
        <v>194</v>
      </c>
      <c r="N93" s="128"/>
    </row>
    <row r="94" spans="1:14" ht="47.25" hidden="1" customHeight="1">
      <c r="A94" s="73" t="s">
        <v>60</v>
      </c>
      <c r="B94" s="73" t="s">
        <v>73</v>
      </c>
      <c r="C94" s="36">
        <v>904</v>
      </c>
      <c r="D94" s="36">
        <v>702</v>
      </c>
      <c r="E94" s="10" t="s">
        <v>66</v>
      </c>
      <c r="F94" s="36">
        <v>612</v>
      </c>
      <c r="G94" s="84"/>
      <c r="H94" s="84"/>
      <c r="I94" s="53"/>
      <c r="J94" s="84"/>
      <c r="K94" s="84"/>
      <c r="L94" s="84"/>
      <c r="M94" s="73" t="s">
        <v>61</v>
      </c>
      <c r="N94" s="128"/>
    </row>
    <row r="95" spans="1:14" ht="31.5" hidden="1" customHeight="1">
      <c r="A95" s="98" t="s">
        <v>53</v>
      </c>
      <c r="B95" s="73" t="s">
        <v>69</v>
      </c>
      <c r="C95" s="36">
        <v>910</v>
      </c>
      <c r="D95" s="36">
        <v>702</v>
      </c>
      <c r="E95" s="10" t="s">
        <v>55</v>
      </c>
      <c r="F95" s="36">
        <v>243</v>
      </c>
      <c r="G95" s="40"/>
      <c r="H95" s="40"/>
      <c r="I95" s="89"/>
      <c r="J95" s="40"/>
      <c r="K95" s="40"/>
      <c r="L95" s="40"/>
      <c r="M95" s="98" t="s">
        <v>57</v>
      </c>
      <c r="N95" s="128"/>
    </row>
    <row r="96" spans="1:14" ht="31.5" hidden="1" customHeight="1">
      <c r="A96" s="98"/>
      <c r="B96" s="73" t="s">
        <v>71</v>
      </c>
      <c r="C96" s="36">
        <v>904</v>
      </c>
      <c r="D96" s="36">
        <v>702</v>
      </c>
      <c r="E96" s="10" t="s">
        <v>55</v>
      </c>
      <c r="F96" s="36">
        <v>612</v>
      </c>
      <c r="G96" s="40"/>
      <c r="H96" s="40"/>
      <c r="I96" s="89"/>
      <c r="J96" s="40"/>
      <c r="K96" s="40"/>
      <c r="L96" s="40"/>
      <c r="M96" s="98"/>
      <c r="N96" s="128"/>
    </row>
    <row r="97" spans="1:16" ht="15.75" hidden="1" customHeight="1">
      <c r="A97" s="98"/>
      <c r="B97" s="73" t="s">
        <v>54</v>
      </c>
      <c r="C97" s="36">
        <v>910</v>
      </c>
      <c r="D97" s="36">
        <v>702</v>
      </c>
      <c r="E97" s="10" t="s">
        <v>56</v>
      </c>
      <c r="F97" s="36">
        <v>243</v>
      </c>
      <c r="G97" s="40"/>
      <c r="H97" s="40"/>
      <c r="I97" s="89"/>
      <c r="J97" s="40"/>
      <c r="K97" s="40"/>
      <c r="L97" s="40"/>
      <c r="M97" s="98"/>
      <c r="N97" s="128"/>
    </row>
    <row r="98" spans="1:16" ht="31.5" hidden="1" customHeight="1">
      <c r="A98" s="98"/>
      <c r="B98" s="73" t="s">
        <v>74</v>
      </c>
      <c r="C98" s="36">
        <v>904</v>
      </c>
      <c r="D98" s="36">
        <v>702</v>
      </c>
      <c r="E98" s="10" t="s">
        <v>56</v>
      </c>
      <c r="F98" s="36">
        <v>612</v>
      </c>
      <c r="G98" s="40"/>
      <c r="H98" s="40"/>
      <c r="I98" s="89"/>
      <c r="J98" s="40"/>
      <c r="K98" s="40"/>
      <c r="L98" s="40"/>
      <c r="M98" s="98"/>
      <c r="N98" s="128"/>
    </row>
    <row r="99" spans="1:16" ht="31.5" hidden="1" customHeight="1">
      <c r="A99" s="98"/>
      <c r="B99" s="73" t="s">
        <v>73</v>
      </c>
      <c r="C99" s="36">
        <v>904</v>
      </c>
      <c r="D99" s="36">
        <v>702</v>
      </c>
      <c r="E99" s="10" t="s">
        <v>56</v>
      </c>
      <c r="F99" s="36">
        <v>612</v>
      </c>
      <c r="G99" s="40"/>
      <c r="H99" s="40"/>
      <c r="I99" s="89"/>
      <c r="J99" s="40"/>
      <c r="K99" s="40"/>
      <c r="L99" s="40"/>
      <c r="M99" s="98"/>
      <c r="N99" s="128"/>
    </row>
    <row r="100" spans="1:16" ht="45.75" hidden="1" customHeight="1">
      <c r="A100" s="113" t="s">
        <v>104</v>
      </c>
      <c r="B100" s="73" t="s">
        <v>72</v>
      </c>
      <c r="C100" s="36">
        <v>904</v>
      </c>
      <c r="D100" s="36">
        <v>702</v>
      </c>
      <c r="E100" s="10" t="s">
        <v>105</v>
      </c>
      <c r="F100" s="36">
        <v>612</v>
      </c>
      <c r="G100" s="84"/>
      <c r="H100" s="84"/>
      <c r="I100" s="53"/>
      <c r="J100" s="84"/>
      <c r="K100" s="84"/>
      <c r="L100" s="84"/>
      <c r="M100" s="113" t="s">
        <v>107</v>
      </c>
      <c r="N100" s="128"/>
    </row>
    <row r="101" spans="1:16" ht="48" hidden="1" customHeight="1">
      <c r="A101" s="114"/>
      <c r="B101" s="73" t="s">
        <v>75</v>
      </c>
      <c r="C101" s="36">
        <v>904</v>
      </c>
      <c r="D101" s="36">
        <v>702</v>
      </c>
      <c r="E101" s="10" t="s">
        <v>105</v>
      </c>
      <c r="F101" s="36">
        <v>612</v>
      </c>
      <c r="G101" s="84"/>
      <c r="H101" s="84"/>
      <c r="I101" s="53"/>
      <c r="J101" s="84"/>
      <c r="K101" s="84"/>
      <c r="L101" s="84"/>
      <c r="M101" s="114"/>
      <c r="N101" s="128"/>
    </row>
    <row r="102" spans="1:16" ht="45" hidden="1" customHeight="1">
      <c r="A102" s="115"/>
      <c r="B102" s="73" t="s">
        <v>71</v>
      </c>
      <c r="C102" s="36">
        <v>904</v>
      </c>
      <c r="D102" s="36">
        <v>702</v>
      </c>
      <c r="E102" s="10" t="s">
        <v>105</v>
      </c>
      <c r="F102" s="36">
        <v>612</v>
      </c>
      <c r="G102" s="84"/>
      <c r="H102" s="84"/>
      <c r="I102" s="53"/>
      <c r="J102" s="84"/>
      <c r="K102" s="84"/>
      <c r="L102" s="84"/>
      <c r="M102" s="115"/>
      <c r="N102" s="128"/>
    </row>
    <row r="103" spans="1:16" ht="36.75" customHeight="1">
      <c r="A103" s="113" t="s">
        <v>329</v>
      </c>
      <c r="B103" s="73" t="s">
        <v>75</v>
      </c>
      <c r="C103" s="36">
        <v>904</v>
      </c>
      <c r="D103" s="36" t="s">
        <v>127</v>
      </c>
      <c r="E103" s="10" t="s">
        <v>133</v>
      </c>
      <c r="F103" s="36">
        <v>612</v>
      </c>
      <c r="G103" s="84">
        <v>29207883</v>
      </c>
      <c r="H103" s="84">
        <v>31132971</v>
      </c>
      <c r="I103" s="53">
        <v>34573000</v>
      </c>
      <c r="J103" s="84">
        <v>32479000</v>
      </c>
      <c r="K103" s="84">
        <v>29573000</v>
      </c>
      <c r="L103" s="84"/>
      <c r="M103" s="113" t="s">
        <v>136</v>
      </c>
      <c r="N103" s="128"/>
    </row>
    <row r="104" spans="1:16" ht="33.75" customHeight="1">
      <c r="A104" s="114"/>
      <c r="B104" s="73" t="s">
        <v>72</v>
      </c>
      <c r="C104" s="36">
        <v>904</v>
      </c>
      <c r="D104" s="36" t="s">
        <v>127</v>
      </c>
      <c r="E104" s="10" t="s">
        <v>133</v>
      </c>
      <c r="F104" s="36">
        <v>612</v>
      </c>
      <c r="G104" s="84">
        <v>3245320</v>
      </c>
      <c r="H104" s="84">
        <v>3459219</v>
      </c>
      <c r="I104" s="53">
        <v>3842000</v>
      </c>
      <c r="J104" s="84">
        <v>2824000</v>
      </c>
      <c r="K104" s="84">
        <v>4419000</v>
      </c>
      <c r="L104" s="84"/>
      <c r="M104" s="114"/>
      <c r="N104" s="128"/>
    </row>
    <row r="105" spans="1:16" ht="43.5" customHeight="1">
      <c r="A105" s="115"/>
      <c r="B105" s="73" t="s">
        <v>92</v>
      </c>
      <c r="C105" s="36">
        <v>904</v>
      </c>
      <c r="D105" s="36" t="s">
        <v>127</v>
      </c>
      <c r="E105" s="10" t="s">
        <v>133</v>
      </c>
      <c r="F105" s="36">
        <v>612</v>
      </c>
      <c r="G105" s="84">
        <v>327811</v>
      </c>
      <c r="H105" s="84">
        <v>349417</v>
      </c>
      <c r="I105" s="53">
        <f>388031-0.7</f>
        <v>388030.3</v>
      </c>
      <c r="J105" s="84">
        <v>356596</v>
      </c>
      <c r="K105" s="84">
        <v>343354</v>
      </c>
      <c r="L105" s="84"/>
      <c r="M105" s="115"/>
      <c r="N105" s="128"/>
    </row>
    <row r="106" spans="1:16" ht="31.5" hidden="1" customHeight="1">
      <c r="A106" s="98" t="s">
        <v>330</v>
      </c>
      <c r="B106" s="73" t="s">
        <v>69</v>
      </c>
      <c r="C106" s="36">
        <v>910</v>
      </c>
      <c r="D106" s="36">
        <v>702</v>
      </c>
      <c r="E106" s="10" t="s">
        <v>45</v>
      </c>
      <c r="F106" s="36">
        <v>243</v>
      </c>
      <c r="G106" s="40"/>
      <c r="H106" s="40"/>
      <c r="I106" s="89"/>
      <c r="J106" s="40"/>
      <c r="K106" s="40"/>
      <c r="L106" s="40"/>
      <c r="M106" s="98" t="s">
        <v>267</v>
      </c>
      <c r="N106" s="128"/>
    </row>
    <row r="107" spans="1:16" ht="31.5" customHeight="1">
      <c r="A107" s="98"/>
      <c r="B107" s="73" t="s">
        <v>71</v>
      </c>
      <c r="C107" s="36">
        <v>904</v>
      </c>
      <c r="D107" s="36">
        <v>702</v>
      </c>
      <c r="E107" s="10" t="s">
        <v>277</v>
      </c>
      <c r="F107" s="36">
        <v>612</v>
      </c>
      <c r="G107" s="40"/>
      <c r="H107" s="40"/>
      <c r="I107" s="53">
        <v>350952</v>
      </c>
      <c r="J107" s="40"/>
      <c r="K107" s="40"/>
      <c r="L107" s="40"/>
      <c r="M107" s="98"/>
      <c r="N107" s="128"/>
    </row>
    <row r="108" spans="1:16" ht="31.5" hidden="1" customHeight="1">
      <c r="A108" s="98"/>
      <c r="B108" s="73" t="s">
        <v>69</v>
      </c>
      <c r="C108" s="36">
        <v>910</v>
      </c>
      <c r="D108" s="36">
        <v>702</v>
      </c>
      <c r="E108" s="10" t="s">
        <v>278</v>
      </c>
      <c r="F108" s="36">
        <v>414</v>
      </c>
      <c r="G108" s="40"/>
      <c r="H108" s="40"/>
      <c r="I108" s="53"/>
      <c r="J108" s="40"/>
      <c r="K108" s="40"/>
      <c r="L108" s="40"/>
      <c r="M108" s="98"/>
      <c r="N108" s="128"/>
    </row>
    <row r="109" spans="1:16" ht="15.75" hidden="1" customHeight="1">
      <c r="A109" s="98"/>
      <c r="B109" s="116" t="s">
        <v>77</v>
      </c>
      <c r="C109" s="75">
        <v>910</v>
      </c>
      <c r="D109" s="75">
        <v>702</v>
      </c>
      <c r="E109" s="10" t="s">
        <v>279</v>
      </c>
      <c r="F109" s="75">
        <v>414</v>
      </c>
      <c r="G109" s="40"/>
      <c r="H109" s="40"/>
      <c r="I109" s="53"/>
      <c r="J109" s="40"/>
      <c r="K109" s="40"/>
      <c r="L109" s="40"/>
      <c r="M109" s="98"/>
      <c r="N109" s="128"/>
    </row>
    <row r="110" spans="1:16" ht="15.75" hidden="1" customHeight="1">
      <c r="A110" s="98"/>
      <c r="B110" s="116"/>
      <c r="C110" s="75">
        <v>910</v>
      </c>
      <c r="D110" s="75">
        <v>702</v>
      </c>
      <c r="E110" s="10" t="s">
        <v>280</v>
      </c>
      <c r="F110" s="75">
        <v>243</v>
      </c>
      <c r="G110" s="40"/>
      <c r="H110" s="40"/>
      <c r="I110" s="53"/>
      <c r="J110" s="40"/>
      <c r="K110" s="40"/>
      <c r="L110" s="40"/>
      <c r="M110" s="98"/>
      <c r="N110" s="128"/>
      <c r="P110" s="24"/>
    </row>
    <row r="111" spans="1:16" ht="31.5" customHeight="1">
      <c r="A111" s="98"/>
      <c r="B111" s="73" t="s">
        <v>73</v>
      </c>
      <c r="C111" s="75">
        <v>904</v>
      </c>
      <c r="D111" s="75">
        <v>702</v>
      </c>
      <c r="E111" s="10" t="s">
        <v>277</v>
      </c>
      <c r="F111" s="75">
        <v>612</v>
      </c>
      <c r="G111" s="40"/>
      <c r="H111" s="40"/>
      <c r="I111" s="53">
        <f>3474422.22+0.01</f>
        <v>3474422.23</v>
      </c>
      <c r="J111" s="40"/>
      <c r="K111" s="40"/>
      <c r="L111" s="40"/>
      <c r="M111" s="98"/>
      <c r="N111" s="128"/>
      <c r="P111" s="24"/>
    </row>
    <row r="112" spans="1:16" ht="31.5" customHeight="1">
      <c r="A112" s="98"/>
      <c r="B112" s="73" t="s">
        <v>75</v>
      </c>
      <c r="C112" s="75">
        <v>904</v>
      </c>
      <c r="D112" s="75">
        <v>702</v>
      </c>
      <c r="E112" s="10" t="s">
        <v>277</v>
      </c>
      <c r="F112" s="75">
        <v>612</v>
      </c>
      <c r="G112" s="40"/>
      <c r="H112" s="40"/>
      <c r="I112" s="53">
        <v>31269800</v>
      </c>
      <c r="J112" s="40"/>
      <c r="K112" s="40"/>
      <c r="L112" s="40"/>
      <c r="M112" s="98"/>
      <c r="N112" s="128"/>
    </row>
    <row r="113" spans="1:14" ht="15.75" hidden="1" customHeight="1">
      <c r="A113" s="98"/>
      <c r="B113" s="98" t="s">
        <v>76</v>
      </c>
      <c r="C113" s="75">
        <v>910</v>
      </c>
      <c r="D113" s="75">
        <v>702</v>
      </c>
      <c r="E113" s="11" t="s">
        <v>46</v>
      </c>
      <c r="F113" s="75">
        <v>243</v>
      </c>
      <c r="G113" s="40"/>
      <c r="H113" s="40"/>
      <c r="I113" s="89"/>
      <c r="J113" s="40"/>
      <c r="K113" s="40"/>
      <c r="L113" s="40"/>
      <c r="M113" s="98"/>
      <c r="N113" s="128"/>
    </row>
    <row r="114" spans="1:14" ht="15.75" hidden="1" customHeight="1">
      <c r="A114" s="98"/>
      <c r="B114" s="98"/>
      <c r="C114" s="75">
        <v>910</v>
      </c>
      <c r="D114" s="75">
        <v>702</v>
      </c>
      <c r="E114" s="11" t="s">
        <v>46</v>
      </c>
      <c r="F114" s="75">
        <v>414</v>
      </c>
      <c r="G114" s="40"/>
      <c r="H114" s="40"/>
      <c r="I114" s="89"/>
      <c r="J114" s="40"/>
      <c r="K114" s="40"/>
      <c r="L114" s="40"/>
      <c r="M114" s="98"/>
      <c r="N114" s="128"/>
    </row>
    <row r="115" spans="1:14" ht="31.5" hidden="1" customHeight="1">
      <c r="A115" s="98" t="s">
        <v>68</v>
      </c>
      <c r="B115" s="73" t="s">
        <v>69</v>
      </c>
      <c r="C115" s="36">
        <v>910</v>
      </c>
      <c r="D115" s="36">
        <v>702</v>
      </c>
      <c r="E115" s="10" t="s">
        <v>45</v>
      </c>
      <c r="F115" s="36">
        <v>243</v>
      </c>
      <c r="G115" s="84"/>
      <c r="H115" s="84"/>
      <c r="I115" s="53"/>
      <c r="J115" s="84"/>
      <c r="K115" s="84"/>
      <c r="L115" s="84"/>
      <c r="M115" s="98" t="s">
        <v>102</v>
      </c>
      <c r="N115" s="128"/>
    </row>
    <row r="116" spans="1:14" ht="31.5" hidden="1" customHeight="1">
      <c r="A116" s="98"/>
      <c r="B116" s="73" t="s">
        <v>77</v>
      </c>
      <c r="C116" s="36">
        <v>910</v>
      </c>
      <c r="D116" s="36">
        <v>702</v>
      </c>
      <c r="E116" s="10" t="s">
        <v>45</v>
      </c>
      <c r="F116" s="36">
        <v>243</v>
      </c>
      <c r="G116" s="40"/>
      <c r="H116" s="40"/>
      <c r="I116" s="89"/>
      <c r="J116" s="40"/>
      <c r="K116" s="40"/>
      <c r="L116" s="40"/>
      <c r="M116" s="98"/>
      <c r="N116" s="128"/>
    </row>
    <row r="117" spans="1:14" ht="36" hidden="1" customHeight="1">
      <c r="A117" s="98"/>
      <c r="B117" s="73" t="s">
        <v>76</v>
      </c>
      <c r="C117" s="36">
        <v>910</v>
      </c>
      <c r="D117" s="36">
        <v>702</v>
      </c>
      <c r="E117" s="10" t="s">
        <v>45</v>
      </c>
      <c r="F117" s="36">
        <v>243</v>
      </c>
      <c r="G117" s="40"/>
      <c r="H117" s="40"/>
      <c r="I117" s="89"/>
      <c r="J117" s="40"/>
      <c r="K117" s="40"/>
      <c r="L117" s="40"/>
      <c r="M117" s="98"/>
      <c r="N117" s="128"/>
    </row>
    <row r="118" spans="1:14" ht="31.5" hidden="1" customHeight="1">
      <c r="A118" s="98"/>
      <c r="B118" s="73" t="s">
        <v>71</v>
      </c>
      <c r="C118" s="36">
        <v>904</v>
      </c>
      <c r="D118" s="36">
        <v>702</v>
      </c>
      <c r="E118" s="10" t="s">
        <v>45</v>
      </c>
      <c r="F118" s="36">
        <v>612</v>
      </c>
      <c r="G118" s="40"/>
      <c r="H118" s="40"/>
      <c r="I118" s="89"/>
      <c r="J118" s="40"/>
      <c r="K118" s="40"/>
      <c r="L118" s="40"/>
      <c r="M118" s="98"/>
      <c r="N118" s="128"/>
    </row>
    <row r="119" spans="1:14" ht="31.5" hidden="1" customHeight="1">
      <c r="A119" s="98"/>
      <c r="B119" s="73" t="s">
        <v>73</v>
      </c>
      <c r="C119" s="36">
        <v>904</v>
      </c>
      <c r="D119" s="36">
        <v>702</v>
      </c>
      <c r="E119" s="10" t="s">
        <v>45</v>
      </c>
      <c r="F119" s="36">
        <v>612</v>
      </c>
      <c r="G119" s="40"/>
      <c r="H119" s="40"/>
      <c r="I119" s="89"/>
      <c r="J119" s="40"/>
      <c r="K119" s="40"/>
      <c r="L119" s="40"/>
      <c r="M119" s="98"/>
      <c r="N119" s="128"/>
    </row>
    <row r="120" spans="1:14" ht="31.5" hidden="1" customHeight="1">
      <c r="A120" s="98"/>
      <c r="B120" s="73" t="s">
        <v>74</v>
      </c>
      <c r="C120" s="36">
        <v>904</v>
      </c>
      <c r="D120" s="36">
        <v>702</v>
      </c>
      <c r="E120" s="10" t="s">
        <v>45</v>
      </c>
      <c r="F120" s="36">
        <v>612</v>
      </c>
      <c r="G120" s="40"/>
      <c r="H120" s="40"/>
      <c r="I120" s="89"/>
      <c r="J120" s="40"/>
      <c r="K120" s="40"/>
      <c r="L120" s="40"/>
      <c r="M120" s="98"/>
      <c r="N120" s="128"/>
    </row>
    <row r="121" spans="1:14" ht="53.25" hidden="1" customHeight="1">
      <c r="A121" s="16" t="s">
        <v>93</v>
      </c>
      <c r="B121" s="73"/>
      <c r="C121" s="36"/>
      <c r="D121" s="36"/>
      <c r="E121" s="18" t="s">
        <v>103</v>
      </c>
      <c r="F121" s="36"/>
      <c r="G121" s="40">
        <f t="shared" ref="G121:L121" si="6">G122+G123+G124</f>
        <v>0</v>
      </c>
      <c r="H121" s="40">
        <f t="shared" si="6"/>
        <v>0</v>
      </c>
      <c r="I121" s="89">
        <f t="shared" si="6"/>
        <v>0</v>
      </c>
      <c r="J121" s="40">
        <f t="shared" si="6"/>
        <v>0</v>
      </c>
      <c r="K121" s="40">
        <f t="shared" si="6"/>
        <v>0</v>
      </c>
      <c r="L121" s="40">
        <f t="shared" si="6"/>
        <v>0</v>
      </c>
      <c r="M121" s="73"/>
      <c r="N121" s="82"/>
    </row>
    <row r="122" spans="1:14" ht="83.25" hidden="1" customHeight="1">
      <c r="A122" s="113" t="s">
        <v>101</v>
      </c>
      <c r="B122" s="73" t="s">
        <v>71</v>
      </c>
      <c r="C122" s="36">
        <v>904</v>
      </c>
      <c r="D122" s="36">
        <v>702</v>
      </c>
      <c r="E122" s="10" t="s">
        <v>94</v>
      </c>
      <c r="F122" s="36">
        <v>612</v>
      </c>
      <c r="G122" s="84"/>
      <c r="H122" s="84"/>
      <c r="I122" s="53"/>
      <c r="J122" s="84"/>
      <c r="K122" s="84"/>
      <c r="L122" s="84"/>
      <c r="M122" s="73"/>
      <c r="N122" s="82"/>
    </row>
    <row r="123" spans="1:14" ht="39.75" hidden="1" customHeight="1">
      <c r="A123" s="114"/>
      <c r="B123" s="73" t="s">
        <v>72</v>
      </c>
      <c r="C123" s="36">
        <v>904</v>
      </c>
      <c r="D123" s="36">
        <v>702</v>
      </c>
      <c r="E123" s="10" t="s">
        <v>94</v>
      </c>
      <c r="F123" s="36">
        <v>612</v>
      </c>
      <c r="G123" s="84"/>
      <c r="H123" s="84"/>
      <c r="I123" s="53"/>
      <c r="J123" s="84"/>
      <c r="K123" s="84"/>
      <c r="L123" s="84"/>
      <c r="M123" s="73"/>
      <c r="N123" s="82"/>
    </row>
    <row r="124" spans="1:14" ht="73.5" hidden="1" customHeight="1">
      <c r="A124" s="114"/>
      <c r="B124" s="73" t="s">
        <v>75</v>
      </c>
      <c r="C124" s="36">
        <v>904</v>
      </c>
      <c r="D124" s="36">
        <v>702</v>
      </c>
      <c r="E124" s="10" t="s">
        <v>94</v>
      </c>
      <c r="F124" s="36">
        <v>612</v>
      </c>
      <c r="G124" s="84"/>
      <c r="H124" s="84"/>
      <c r="I124" s="53"/>
      <c r="J124" s="84"/>
      <c r="K124" s="84"/>
      <c r="L124" s="84"/>
      <c r="M124" s="73"/>
      <c r="N124" s="82"/>
    </row>
    <row r="125" spans="1:14" ht="32.25" hidden="1" customHeight="1">
      <c r="A125" s="114"/>
      <c r="B125" s="73" t="s">
        <v>69</v>
      </c>
      <c r="C125" s="36">
        <v>910</v>
      </c>
      <c r="D125" s="36">
        <v>702</v>
      </c>
      <c r="E125" s="10" t="s">
        <v>94</v>
      </c>
      <c r="F125" s="36">
        <v>243</v>
      </c>
      <c r="G125" s="84"/>
      <c r="H125" s="84"/>
      <c r="I125" s="53"/>
      <c r="J125" s="84"/>
      <c r="K125" s="84"/>
      <c r="L125" s="84"/>
      <c r="M125" s="98" t="s">
        <v>108</v>
      </c>
      <c r="N125" s="82"/>
    </row>
    <row r="126" spans="1:14" ht="31.5" hidden="1" customHeight="1">
      <c r="A126" s="114"/>
      <c r="B126" s="73" t="s">
        <v>77</v>
      </c>
      <c r="C126" s="36">
        <v>910</v>
      </c>
      <c r="D126" s="36">
        <v>702</v>
      </c>
      <c r="E126" s="10" t="s">
        <v>94</v>
      </c>
      <c r="F126" s="36">
        <v>243</v>
      </c>
      <c r="G126" s="84"/>
      <c r="H126" s="84"/>
      <c r="I126" s="53"/>
      <c r="J126" s="84"/>
      <c r="K126" s="84"/>
      <c r="L126" s="84"/>
      <c r="M126" s="98"/>
      <c r="N126" s="82"/>
    </row>
    <row r="127" spans="1:14" ht="31.5" hidden="1" customHeight="1">
      <c r="A127" s="115"/>
      <c r="B127" s="73" t="s">
        <v>76</v>
      </c>
      <c r="C127" s="36">
        <v>910</v>
      </c>
      <c r="D127" s="36">
        <v>702</v>
      </c>
      <c r="E127" s="10" t="s">
        <v>94</v>
      </c>
      <c r="F127" s="36">
        <v>243</v>
      </c>
      <c r="G127" s="84"/>
      <c r="H127" s="84"/>
      <c r="I127" s="53"/>
      <c r="J127" s="84"/>
      <c r="K127" s="84"/>
      <c r="L127" s="84"/>
      <c r="M127" s="98"/>
      <c r="N127" s="83"/>
    </row>
    <row r="128" spans="1:14" ht="67.5" customHeight="1">
      <c r="A128" s="73" t="s">
        <v>331</v>
      </c>
      <c r="B128" s="73" t="s">
        <v>92</v>
      </c>
      <c r="C128" s="36">
        <v>904</v>
      </c>
      <c r="D128" s="36">
        <v>702</v>
      </c>
      <c r="E128" s="10" t="s">
        <v>238</v>
      </c>
      <c r="F128" s="36">
        <v>412</v>
      </c>
      <c r="G128" s="84"/>
      <c r="H128" s="84">
        <v>152100</v>
      </c>
      <c r="I128" s="53">
        <f>115130.4</f>
        <v>115130.4</v>
      </c>
      <c r="J128" s="84"/>
      <c r="K128" s="84"/>
      <c r="L128" s="84"/>
      <c r="M128" s="73" t="s">
        <v>239</v>
      </c>
      <c r="N128" s="83"/>
    </row>
    <row r="129" spans="1:14" ht="82.5" hidden="1" customHeight="1">
      <c r="A129" s="23"/>
      <c r="B129" s="73"/>
      <c r="C129" s="36"/>
      <c r="D129" s="36"/>
      <c r="E129" s="10"/>
      <c r="F129" s="36">
        <v>612</v>
      </c>
      <c r="G129" s="84"/>
      <c r="H129" s="84"/>
      <c r="I129" s="53"/>
      <c r="J129" s="84"/>
      <c r="K129" s="84"/>
      <c r="L129" s="84"/>
      <c r="M129" s="78"/>
      <c r="N129" s="83"/>
    </row>
    <row r="130" spans="1:14" ht="94.5" hidden="1" customHeight="1">
      <c r="A130" s="23"/>
      <c r="B130" s="73"/>
      <c r="C130" s="36"/>
      <c r="D130" s="36"/>
      <c r="E130" s="10"/>
      <c r="F130" s="36"/>
      <c r="G130" s="84"/>
      <c r="H130" s="84"/>
      <c r="I130" s="53"/>
      <c r="J130" s="84"/>
      <c r="K130" s="84"/>
      <c r="L130" s="84"/>
      <c r="M130" s="78"/>
      <c r="N130" s="83"/>
    </row>
    <row r="131" spans="1:14" ht="51.75" customHeight="1">
      <c r="A131" s="16" t="s">
        <v>174</v>
      </c>
      <c r="B131" s="25"/>
      <c r="C131" s="26"/>
      <c r="D131" s="26"/>
      <c r="E131" s="18" t="s">
        <v>21</v>
      </c>
      <c r="F131" s="26"/>
      <c r="G131" s="42">
        <f t="shared" ref="G131:L131" si="7">SUM(G132:G141)</f>
        <v>42779038.700000003</v>
      </c>
      <c r="H131" s="42">
        <f t="shared" si="7"/>
        <v>47772507.200000003</v>
      </c>
      <c r="I131" s="90">
        <f t="shared" si="7"/>
        <v>51320168.550000004</v>
      </c>
      <c r="J131" s="42">
        <f t="shared" si="7"/>
        <v>43765999.319999993</v>
      </c>
      <c r="K131" s="42">
        <f t="shared" si="7"/>
        <v>43765999.319999993</v>
      </c>
      <c r="L131" s="42">
        <f t="shared" si="7"/>
        <v>33598587</v>
      </c>
      <c r="M131" s="73"/>
      <c r="N131" s="19"/>
    </row>
    <row r="132" spans="1:14" ht="15.75" customHeight="1">
      <c r="A132" s="113" t="s">
        <v>261</v>
      </c>
      <c r="B132" s="113" t="s">
        <v>71</v>
      </c>
      <c r="C132" s="36">
        <v>904</v>
      </c>
      <c r="D132" s="36">
        <v>709</v>
      </c>
      <c r="E132" s="10" t="s">
        <v>23</v>
      </c>
      <c r="F132" s="36">
        <v>120</v>
      </c>
      <c r="G132" s="84">
        <v>26582961</v>
      </c>
      <c r="H132" s="84">
        <v>30197454</v>
      </c>
      <c r="I132" s="53">
        <f>28644103.16+2598554.83</f>
        <v>31242657.990000002</v>
      </c>
      <c r="J132" s="84">
        <v>26035548.309999999</v>
      </c>
      <c r="K132" s="84">
        <v>26035548.309999999</v>
      </c>
      <c r="L132" s="84">
        <v>22198678</v>
      </c>
      <c r="M132" s="73" t="s">
        <v>32</v>
      </c>
      <c r="N132" s="127" t="s">
        <v>83</v>
      </c>
    </row>
    <row r="133" spans="1:14" ht="51.75" customHeight="1">
      <c r="A133" s="114"/>
      <c r="B133" s="114"/>
      <c r="C133" s="36"/>
      <c r="D133" s="36"/>
      <c r="E133" s="10" t="s">
        <v>23</v>
      </c>
      <c r="F133" s="36">
        <v>240</v>
      </c>
      <c r="G133" s="84">
        <v>4305704</v>
      </c>
      <c r="H133" s="84">
        <v>3973541</v>
      </c>
      <c r="I133" s="53">
        <f>3535571.38+519012</f>
        <v>4054583.38</v>
      </c>
      <c r="J133" s="84">
        <v>3535571.38</v>
      </c>
      <c r="K133" s="84">
        <v>3535571.38</v>
      </c>
      <c r="L133" s="84">
        <v>2657461</v>
      </c>
      <c r="M133" s="73" t="s">
        <v>195</v>
      </c>
      <c r="N133" s="128"/>
    </row>
    <row r="134" spans="1:14" ht="20.25" customHeight="1">
      <c r="A134" s="114"/>
      <c r="B134" s="114"/>
      <c r="C134" s="36">
        <v>904</v>
      </c>
      <c r="D134" s="36">
        <v>709</v>
      </c>
      <c r="E134" s="10" t="s">
        <v>23</v>
      </c>
      <c r="F134" s="36"/>
      <c r="G134" s="84">
        <v>6200</v>
      </c>
      <c r="H134" s="84">
        <v>0</v>
      </c>
      <c r="I134" s="53">
        <v>0</v>
      </c>
      <c r="J134" s="84">
        <v>0</v>
      </c>
      <c r="K134" s="84">
        <v>0</v>
      </c>
      <c r="L134" s="84">
        <v>6200</v>
      </c>
      <c r="M134" s="73" t="s">
        <v>33</v>
      </c>
      <c r="N134" s="128"/>
    </row>
    <row r="135" spans="1:14" ht="15.75" customHeight="1">
      <c r="A135" s="115"/>
      <c r="B135" s="115"/>
      <c r="C135" s="36">
        <v>904</v>
      </c>
      <c r="D135" s="36">
        <v>709</v>
      </c>
      <c r="E135" s="10" t="s">
        <v>23</v>
      </c>
      <c r="F135" s="36">
        <v>850</v>
      </c>
      <c r="G135" s="84">
        <v>32724.7</v>
      </c>
      <c r="H135" s="84">
        <v>18120</v>
      </c>
      <c r="I135" s="53">
        <v>15121</v>
      </c>
      <c r="J135" s="84">
        <v>15121</v>
      </c>
      <c r="K135" s="84">
        <v>15121</v>
      </c>
      <c r="L135" s="84">
        <v>20399</v>
      </c>
      <c r="M135" s="73" t="s">
        <v>33</v>
      </c>
      <c r="N135" s="128"/>
    </row>
    <row r="136" spans="1:14" ht="23.25" customHeight="1">
      <c r="A136" s="113" t="s">
        <v>240</v>
      </c>
      <c r="B136" s="113" t="s">
        <v>71</v>
      </c>
      <c r="C136" s="36">
        <v>904</v>
      </c>
      <c r="D136" s="36">
        <v>709</v>
      </c>
      <c r="E136" s="10" t="s">
        <v>244</v>
      </c>
      <c r="F136" s="36">
        <v>120</v>
      </c>
      <c r="G136" s="84"/>
      <c r="H136" s="84">
        <v>632460</v>
      </c>
      <c r="I136" s="53">
        <f>3943385.11+358489.56-43300-961686.29</f>
        <v>3296888.38</v>
      </c>
      <c r="J136" s="84">
        <v>3584895.55</v>
      </c>
      <c r="K136" s="84">
        <v>3584895.55</v>
      </c>
      <c r="L136" s="84"/>
      <c r="M136" s="73" t="s">
        <v>32</v>
      </c>
      <c r="N136" s="128"/>
    </row>
    <row r="137" spans="1:14" ht="39.75" customHeight="1">
      <c r="A137" s="115"/>
      <c r="B137" s="115"/>
      <c r="C137" s="36">
        <v>904</v>
      </c>
      <c r="D137" s="36">
        <v>709</v>
      </c>
      <c r="E137" s="10" t="s">
        <v>244</v>
      </c>
      <c r="F137" s="36">
        <v>240</v>
      </c>
      <c r="G137" s="84"/>
      <c r="H137" s="84">
        <v>439540</v>
      </c>
      <c r="I137" s="53">
        <f>123056</f>
        <v>123056</v>
      </c>
      <c r="J137" s="84">
        <v>123056</v>
      </c>
      <c r="K137" s="84">
        <v>123056</v>
      </c>
      <c r="L137" s="84"/>
      <c r="M137" s="73" t="s">
        <v>246</v>
      </c>
      <c r="N137" s="128"/>
    </row>
    <row r="138" spans="1:14" ht="15.75">
      <c r="A138" s="98" t="s">
        <v>262</v>
      </c>
      <c r="B138" s="98" t="s">
        <v>71</v>
      </c>
      <c r="C138" s="36">
        <v>904</v>
      </c>
      <c r="D138" s="36">
        <v>709</v>
      </c>
      <c r="E138" s="10" t="s">
        <v>22</v>
      </c>
      <c r="F138" s="36">
        <v>120</v>
      </c>
      <c r="G138" s="84">
        <v>10447652</v>
      </c>
      <c r="H138" s="84">
        <v>11105258.6</v>
      </c>
      <c r="I138" s="53">
        <f>10731908.17+973809.83</f>
        <v>11705718</v>
      </c>
      <c r="J138" s="84">
        <v>9754765</v>
      </c>
      <c r="K138" s="84">
        <v>9754765</v>
      </c>
      <c r="L138" s="84">
        <v>8229935</v>
      </c>
      <c r="M138" s="73" t="s">
        <v>32</v>
      </c>
      <c r="N138" s="128"/>
    </row>
    <row r="139" spans="1:14" ht="50.25" customHeight="1">
      <c r="A139" s="98"/>
      <c r="B139" s="98"/>
      <c r="C139" s="36">
        <v>904</v>
      </c>
      <c r="D139" s="36">
        <v>709</v>
      </c>
      <c r="E139" s="10" t="s">
        <v>22</v>
      </c>
      <c r="F139" s="36">
        <v>240</v>
      </c>
      <c r="G139" s="84">
        <v>1403797</v>
      </c>
      <c r="H139" s="84">
        <v>1406133.6</v>
      </c>
      <c r="I139" s="53">
        <f>717042.08+50000+84681.72+30420</f>
        <v>882143.79999999993</v>
      </c>
      <c r="J139" s="84">
        <v>717042.08</v>
      </c>
      <c r="K139" s="84">
        <v>717042.08</v>
      </c>
      <c r="L139" s="84">
        <v>485914</v>
      </c>
      <c r="M139" s="73" t="s">
        <v>195</v>
      </c>
      <c r="N139" s="128"/>
    </row>
    <row r="140" spans="1:14" ht="15.75" hidden="1">
      <c r="A140" s="98"/>
      <c r="B140" s="98"/>
      <c r="C140" s="36">
        <v>904</v>
      </c>
      <c r="D140" s="36">
        <v>709</v>
      </c>
      <c r="E140" s="10" t="s">
        <v>23</v>
      </c>
      <c r="F140" s="36">
        <v>831</v>
      </c>
      <c r="G140" s="84"/>
      <c r="H140" s="84"/>
      <c r="I140" s="53"/>
      <c r="J140" s="84"/>
      <c r="K140" s="84"/>
      <c r="L140" s="84"/>
      <c r="M140" s="73"/>
      <c r="N140" s="128"/>
    </row>
    <row r="141" spans="1:14" ht="15.75" hidden="1">
      <c r="A141" s="98"/>
      <c r="B141" s="98"/>
      <c r="C141" s="36">
        <v>904</v>
      </c>
      <c r="D141" s="36">
        <v>709</v>
      </c>
      <c r="E141" s="10" t="s">
        <v>23</v>
      </c>
      <c r="F141" s="36">
        <v>850</v>
      </c>
      <c r="G141" s="84"/>
      <c r="H141" s="84"/>
      <c r="I141" s="53"/>
      <c r="J141" s="84"/>
      <c r="K141" s="84"/>
      <c r="L141" s="84"/>
      <c r="M141" s="73"/>
      <c r="N141" s="129"/>
    </row>
    <row r="142" spans="1:14" ht="53.25" customHeight="1">
      <c r="A142" s="16" t="s">
        <v>324</v>
      </c>
      <c r="B142" s="23" t="s">
        <v>71</v>
      </c>
      <c r="C142" s="36"/>
      <c r="D142" s="36"/>
      <c r="E142" s="10"/>
      <c r="F142" s="36"/>
      <c r="G142" s="84"/>
      <c r="H142" s="84"/>
      <c r="I142" s="89">
        <v>5350000</v>
      </c>
      <c r="J142" s="84"/>
      <c r="K142" s="84"/>
      <c r="L142" s="84"/>
      <c r="M142" s="73"/>
      <c r="N142" s="83"/>
    </row>
    <row r="143" spans="1:14" ht="75.75" customHeight="1">
      <c r="A143" s="73" t="s">
        <v>303</v>
      </c>
      <c r="B143" s="23" t="s">
        <v>71</v>
      </c>
      <c r="C143" s="36"/>
      <c r="D143" s="36"/>
      <c r="E143" s="10"/>
      <c r="F143" s="36"/>
      <c r="G143" s="84"/>
      <c r="H143" s="84"/>
      <c r="I143" s="53">
        <v>550000</v>
      </c>
      <c r="J143" s="84"/>
      <c r="K143" s="84"/>
      <c r="L143" s="84"/>
      <c r="M143" s="73" t="s">
        <v>304</v>
      </c>
      <c r="N143" s="83"/>
    </row>
    <row r="144" spans="1:14" ht="47.25" customHeight="1">
      <c r="A144" s="113" t="s">
        <v>305</v>
      </c>
      <c r="B144" s="23" t="s">
        <v>72</v>
      </c>
      <c r="C144" s="36"/>
      <c r="D144" s="36"/>
      <c r="E144" s="10"/>
      <c r="F144" s="36"/>
      <c r="G144" s="84"/>
      <c r="H144" s="84"/>
      <c r="I144" s="53">
        <v>2000000</v>
      </c>
      <c r="J144" s="84"/>
      <c r="K144" s="84"/>
      <c r="L144" s="84"/>
      <c r="M144" s="113" t="s">
        <v>306</v>
      </c>
      <c r="N144" s="83"/>
    </row>
    <row r="145" spans="1:18" ht="46.5" customHeight="1">
      <c r="A145" s="115"/>
      <c r="B145" s="23" t="s">
        <v>71</v>
      </c>
      <c r="C145" s="36"/>
      <c r="D145" s="36"/>
      <c r="E145" s="10"/>
      <c r="F145" s="36"/>
      <c r="G145" s="84"/>
      <c r="H145" s="84"/>
      <c r="I145" s="53">
        <v>400000</v>
      </c>
      <c r="J145" s="84"/>
      <c r="K145" s="84"/>
      <c r="L145" s="84"/>
      <c r="M145" s="115"/>
      <c r="N145" s="83"/>
      <c r="R145" s="6"/>
    </row>
    <row r="146" spans="1:18" ht="45.75" customHeight="1">
      <c r="A146" s="113" t="s">
        <v>332</v>
      </c>
      <c r="B146" s="23" t="s">
        <v>72</v>
      </c>
      <c r="C146" s="36"/>
      <c r="D146" s="36"/>
      <c r="E146" s="10"/>
      <c r="F146" s="36"/>
      <c r="G146" s="84"/>
      <c r="H146" s="84"/>
      <c r="I146" s="53">
        <v>2000000</v>
      </c>
      <c r="J146" s="84"/>
      <c r="K146" s="84"/>
      <c r="L146" s="84"/>
      <c r="M146" s="113" t="s">
        <v>307</v>
      </c>
      <c r="N146" s="83"/>
    </row>
    <row r="147" spans="1:18" ht="50.25" customHeight="1">
      <c r="A147" s="115"/>
      <c r="B147" s="23" t="s">
        <v>71</v>
      </c>
      <c r="C147" s="36"/>
      <c r="D147" s="36"/>
      <c r="E147" s="10"/>
      <c r="F147" s="36"/>
      <c r="G147" s="84"/>
      <c r="H147" s="84"/>
      <c r="I147" s="53">
        <v>400000</v>
      </c>
      <c r="J147" s="84"/>
      <c r="K147" s="84"/>
      <c r="L147" s="84"/>
      <c r="M147" s="115"/>
      <c r="N147" s="83"/>
    </row>
    <row r="148" spans="1:18" ht="48.75" customHeight="1">
      <c r="A148" s="16" t="s">
        <v>308</v>
      </c>
      <c r="B148" s="73"/>
      <c r="C148" s="36"/>
      <c r="D148" s="36"/>
      <c r="E148" s="18" t="s">
        <v>81</v>
      </c>
      <c r="F148" s="36"/>
      <c r="G148" s="42">
        <f>G154+G155+G156+G170+G171</f>
        <v>0</v>
      </c>
      <c r="H148" s="42">
        <f>H166+H167+H168+H169+H170+H171+H172+H173</f>
        <v>6475410.2100000009</v>
      </c>
      <c r="I148" s="90">
        <f>I166+I167+I168+I169+I170+I171</f>
        <v>11048631.950000001</v>
      </c>
      <c r="J148" s="42">
        <f>J166+J167+J168</f>
        <v>0</v>
      </c>
      <c r="K148" s="42">
        <f>K166+K167+K168</f>
        <v>0</v>
      </c>
      <c r="L148" s="42">
        <f>L166+L167+L168</f>
        <v>0</v>
      </c>
      <c r="M148" s="73"/>
      <c r="N148" s="73"/>
    </row>
    <row r="149" spans="1:18" ht="34.5" hidden="1" customHeight="1">
      <c r="A149" s="98" t="s">
        <v>38</v>
      </c>
      <c r="B149" s="113" t="s">
        <v>71</v>
      </c>
      <c r="C149" s="36">
        <v>904</v>
      </c>
      <c r="D149" s="36" t="s">
        <v>127</v>
      </c>
      <c r="E149" s="10" t="s">
        <v>134</v>
      </c>
      <c r="F149" s="36">
        <v>244</v>
      </c>
      <c r="G149" s="42"/>
      <c r="H149" s="42"/>
      <c r="I149" s="90"/>
      <c r="J149" s="42"/>
      <c r="K149" s="42"/>
      <c r="L149" s="42"/>
      <c r="M149" s="77" t="s">
        <v>146</v>
      </c>
      <c r="N149" s="127" t="s">
        <v>85</v>
      </c>
    </row>
    <row r="150" spans="1:18" ht="34.5" hidden="1" customHeight="1">
      <c r="A150" s="98"/>
      <c r="B150" s="114"/>
      <c r="C150" s="36">
        <v>904</v>
      </c>
      <c r="D150" s="36" t="s">
        <v>127</v>
      </c>
      <c r="E150" s="10" t="s">
        <v>134</v>
      </c>
      <c r="F150" s="36">
        <v>414</v>
      </c>
      <c r="G150" s="42"/>
      <c r="H150" s="42"/>
      <c r="I150" s="90"/>
      <c r="J150" s="42"/>
      <c r="K150" s="42"/>
      <c r="L150" s="42"/>
      <c r="M150" s="77" t="s">
        <v>137</v>
      </c>
      <c r="N150" s="128"/>
    </row>
    <row r="151" spans="1:18" ht="34.5" hidden="1" customHeight="1">
      <c r="A151" s="98"/>
      <c r="B151" s="115"/>
      <c r="C151" s="36">
        <v>904</v>
      </c>
      <c r="D151" s="36">
        <v>702</v>
      </c>
      <c r="E151" s="10" t="s">
        <v>134</v>
      </c>
      <c r="F151" s="36">
        <v>612</v>
      </c>
      <c r="G151" s="42"/>
      <c r="H151" s="42"/>
      <c r="I151" s="90"/>
      <c r="J151" s="42"/>
      <c r="K151" s="42"/>
      <c r="L151" s="42"/>
      <c r="M151" s="77"/>
      <c r="N151" s="128"/>
    </row>
    <row r="152" spans="1:18" ht="33.75" hidden="1" customHeight="1">
      <c r="A152" s="98"/>
      <c r="B152" s="113" t="s">
        <v>79</v>
      </c>
      <c r="C152" s="36">
        <v>910</v>
      </c>
      <c r="D152" s="36" t="s">
        <v>127</v>
      </c>
      <c r="E152" s="10" t="s">
        <v>134</v>
      </c>
      <c r="F152" s="36">
        <v>414</v>
      </c>
      <c r="G152" s="42"/>
      <c r="H152" s="42"/>
      <c r="I152" s="90"/>
      <c r="J152" s="42"/>
      <c r="K152" s="42"/>
      <c r="L152" s="42"/>
      <c r="M152" s="77" t="s">
        <v>155</v>
      </c>
      <c r="N152" s="128"/>
    </row>
    <row r="153" spans="1:18" ht="149.25" hidden="1" customHeight="1">
      <c r="A153" s="98"/>
      <c r="B153" s="115"/>
      <c r="C153" s="36">
        <v>910</v>
      </c>
      <c r="D153" s="36">
        <v>702</v>
      </c>
      <c r="E153" s="10" t="s">
        <v>149</v>
      </c>
      <c r="F153" s="33">
        <v>244</v>
      </c>
      <c r="G153" s="42"/>
      <c r="H153" s="42"/>
      <c r="I153" s="90"/>
      <c r="J153" s="42"/>
      <c r="K153" s="42"/>
      <c r="L153" s="42"/>
      <c r="M153" s="77" t="s">
        <v>154</v>
      </c>
      <c r="N153" s="128"/>
    </row>
    <row r="154" spans="1:18" ht="64.5" hidden="1" customHeight="1">
      <c r="A154" s="23"/>
      <c r="B154" s="73" t="s">
        <v>76</v>
      </c>
      <c r="C154" s="36">
        <v>910</v>
      </c>
      <c r="D154" s="36">
        <v>702</v>
      </c>
      <c r="E154" s="10" t="s">
        <v>80</v>
      </c>
      <c r="F154" s="117">
        <v>414</v>
      </c>
      <c r="G154" s="84"/>
      <c r="H154" s="84"/>
      <c r="I154" s="53"/>
      <c r="J154" s="84"/>
      <c r="K154" s="84"/>
      <c r="L154" s="84"/>
      <c r="M154" s="113" t="s">
        <v>150</v>
      </c>
      <c r="N154" s="128"/>
    </row>
    <row r="155" spans="1:18" ht="39" hidden="1" customHeight="1">
      <c r="A155" s="23"/>
      <c r="B155" s="73" t="s">
        <v>77</v>
      </c>
      <c r="C155" s="36">
        <v>910</v>
      </c>
      <c r="D155" s="36">
        <v>702</v>
      </c>
      <c r="E155" s="10" t="s">
        <v>80</v>
      </c>
      <c r="F155" s="118"/>
      <c r="G155" s="84"/>
      <c r="H155" s="84"/>
      <c r="I155" s="53"/>
      <c r="J155" s="84"/>
      <c r="K155" s="84"/>
      <c r="L155" s="84"/>
      <c r="M155" s="114"/>
      <c r="N155" s="128"/>
    </row>
    <row r="156" spans="1:18" ht="51" hidden="1" customHeight="1">
      <c r="A156" s="23"/>
      <c r="B156" s="73" t="s">
        <v>79</v>
      </c>
      <c r="C156" s="36">
        <v>910</v>
      </c>
      <c r="D156" s="36">
        <v>702</v>
      </c>
      <c r="E156" s="10" t="s">
        <v>80</v>
      </c>
      <c r="F156" s="119"/>
      <c r="G156" s="84"/>
      <c r="H156" s="84"/>
      <c r="I156" s="53"/>
      <c r="J156" s="84"/>
      <c r="K156" s="84"/>
      <c r="L156" s="84"/>
      <c r="M156" s="115"/>
      <c r="N156" s="128"/>
    </row>
    <row r="157" spans="1:18" ht="33" hidden="1" customHeight="1">
      <c r="A157" s="23"/>
      <c r="B157" s="73" t="s">
        <v>75</v>
      </c>
      <c r="C157" s="36">
        <v>904</v>
      </c>
      <c r="D157" s="36">
        <v>702</v>
      </c>
      <c r="E157" s="10" t="s">
        <v>80</v>
      </c>
      <c r="F157" s="117">
        <v>414</v>
      </c>
      <c r="G157" s="84"/>
      <c r="H157" s="84"/>
      <c r="I157" s="53"/>
      <c r="J157" s="84"/>
      <c r="K157" s="84"/>
      <c r="L157" s="84"/>
      <c r="M157" s="98" t="s">
        <v>138</v>
      </c>
      <c r="N157" s="128"/>
    </row>
    <row r="158" spans="1:18" ht="33.75" hidden="1" customHeight="1">
      <c r="A158" s="23"/>
      <c r="B158" s="73" t="s">
        <v>72</v>
      </c>
      <c r="C158" s="36">
        <v>904</v>
      </c>
      <c r="D158" s="36">
        <v>702</v>
      </c>
      <c r="E158" s="10" t="s">
        <v>80</v>
      </c>
      <c r="F158" s="118"/>
      <c r="G158" s="84"/>
      <c r="H158" s="84"/>
      <c r="I158" s="53"/>
      <c r="J158" s="84"/>
      <c r="K158" s="84"/>
      <c r="L158" s="84"/>
      <c r="M158" s="98"/>
      <c r="N158" s="128"/>
    </row>
    <row r="159" spans="1:18" ht="33" hidden="1" customHeight="1">
      <c r="A159" s="23"/>
      <c r="B159" s="73" t="s">
        <v>92</v>
      </c>
      <c r="C159" s="36">
        <v>904</v>
      </c>
      <c r="D159" s="36">
        <v>702</v>
      </c>
      <c r="E159" s="10" t="s">
        <v>80</v>
      </c>
      <c r="F159" s="119"/>
      <c r="G159" s="84"/>
      <c r="H159" s="84"/>
      <c r="I159" s="53"/>
      <c r="J159" s="84"/>
      <c r="K159" s="84"/>
      <c r="L159" s="84"/>
      <c r="M159" s="98"/>
      <c r="N159" s="129"/>
    </row>
    <row r="160" spans="1:18" ht="33" hidden="1" customHeight="1">
      <c r="A160" s="23"/>
      <c r="B160" s="73" t="s">
        <v>75</v>
      </c>
      <c r="C160" s="36">
        <v>904</v>
      </c>
      <c r="D160" s="36">
        <v>702</v>
      </c>
      <c r="E160" s="10" t="s">
        <v>80</v>
      </c>
      <c r="F160" s="117">
        <v>244</v>
      </c>
      <c r="G160" s="84"/>
      <c r="H160" s="84"/>
      <c r="I160" s="53"/>
      <c r="J160" s="84"/>
      <c r="K160" s="84"/>
      <c r="L160" s="84"/>
      <c r="M160" s="113" t="s">
        <v>228</v>
      </c>
      <c r="N160" s="82"/>
    </row>
    <row r="161" spans="1:19" ht="33" hidden="1" customHeight="1">
      <c r="A161" s="23"/>
      <c r="B161" s="73" t="s">
        <v>72</v>
      </c>
      <c r="C161" s="36">
        <v>904</v>
      </c>
      <c r="D161" s="36">
        <v>702</v>
      </c>
      <c r="E161" s="10" t="s">
        <v>80</v>
      </c>
      <c r="F161" s="118"/>
      <c r="G161" s="84"/>
      <c r="H161" s="84"/>
      <c r="I161" s="53"/>
      <c r="J161" s="84"/>
      <c r="K161" s="84"/>
      <c r="L161" s="84"/>
      <c r="M161" s="114"/>
      <c r="N161" s="82"/>
    </row>
    <row r="162" spans="1:19" ht="33" hidden="1" customHeight="1">
      <c r="A162" s="23"/>
      <c r="B162" s="73" t="s">
        <v>92</v>
      </c>
      <c r="C162" s="36">
        <v>904</v>
      </c>
      <c r="D162" s="36">
        <v>702</v>
      </c>
      <c r="E162" s="10" t="s">
        <v>80</v>
      </c>
      <c r="F162" s="119"/>
      <c r="G162" s="84"/>
      <c r="H162" s="84"/>
      <c r="I162" s="53"/>
      <c r="J162" s="84"/>
      <c r="K162" s="84"/>
      <c r="L162" s="84"/>
      <c r="M162" s="114"/>
      <c r="N162" s="82"/>
    </row>
    <row r="163" spans="1:19" ht="33" hidden="1" customHeight="1">
      <c r="A163" s="23"/>
      <c r="B163" s="73" t="s">
        <v>75</v>
      </c>
      <c r="C163" s="36">
        <v>904</v>
      </c>
      <c r="D163" s="36">
        <v>702</v>
      </c>
      <c r="E163" s="10" t="s">
        <v>80</v>
      </c>
      <c r="F163" s="117">
        <v>242</v>
      </c>
      <c r="G163" s="84"/>
      <c r="H163" s="84"/>
      <c r="I163" s="53"/>
      <c r="J163" s="84"/>
      <c r="K163" s="84"/>
      <c r="L163" s="84"/>
      <c r="M163" s="114"/>
      <c r="N163" s="82"/>
    </row>
    <row r="164" spans="1:19" ht="33" hidden="1" customHeight="1">
      <c r="A164" s="23"/>
      <c r="B164" s="73" t="s">
        <v>72</v>
      </c>
      <c r="C164" s="36">
        <v>904</v>
      </c>
      <c r="D164" s="36">
        <v>702</v>
      </c>
      <c r="E164" s="10" t="s">
        <v>80</v>
      </c>
      <c r="F164" s="118"/>
      <c r="G164" s="84"/>
      <c r="H164" s="84"/>
      <c r="I164" s="53"/>
      <c r="J164" s="84"/>
      <c r="K164" s="84"/>
      <c r="L164" s="84"/>
      <c r="M164" s="114"/>
      <c r="N164" s="82"/>
    </row>
    <row r="165" spans="1:19" ht="76.5" hidden="1" customHeight="1">
      <c r="A165" s="23"/>
      <c r="B165" s="73" t="s">
        <v>92</v>
      </c>
      <c r="C165" s="36">
        <v>904</v>
      </c>
      <c r="D165" s="36">
        <v>702</v>
      </c>
      <c r="E165" s="10" t="s">
        <v>80</v>
      </c>
      <c r="F165" s="119"/>
      <c r="G165" s="84"/>
      <c r="H165" s="84"/>
      <c r="I165" s="53"/>
      <c r="J165" s="84"/>
      <c r="K165" s="84"/>
      <c r="L165" s="84"/>
      <c r="M165" s="114"/>
      <c r="N165" s="82"/>
    </row>
    <row r="166" spans="1:19" ht="50.25" customHeight="1">
      <c r="A166" s="113" t="s">
        <v>333</v>
      </c>
      <c r="B166" s="73" t="s">
        <v>75</v>
      </c>
      <c r="C166" s="36">
        <v>904</v>
      </c>
      <c r="D166" s="36">
        <v>702</v>
      </c>
      <c r="E166" s="10" t="s">
        <v>268</v>
      </c>
      <c r="F166" s="117">
        <v>612</v>
      </c>
      <c r="G166" s="84"/>
      <c r="H166" s="84"/>
      <c r="I166" s="53">
        <v>10828763.48</v>
      </c>
      <c r="J166" s="84"/>
      <c r="K166" s="84"/>
      <c r="L166" s="84"/>
      <c r="M166" s="114"/>
      <c r="N166" s="82"/>
      <c r="Q166" s="32">
        <f>I168+I171+I173</f>
        <v>110487</v>
      </c>
      <c r="R166" s="32">
        <f>I167+I170+I172</f>
        <v>109381.47</v>
      </c>
      <c r="S166" s="32">
        <f>I166+I169</f>
        <v>10828763.48</v>
      </c>
    </row>
    <row r="167" spans="1:19" ht="39.75" customHeight="1">
      <c r="A167" s="114"/>
      <c r="B167" s="73" t="s">
        <v>72</v>
      </c>
      <c r="C167" s="36">
        <v>904</v>
      </c>
      <c r="D167" s="36">
        <v>702</v>
      </c>
      <c r="E167" s="10" t="s">
        <v>268</v>
      </c>
      <c r="F167" s="118"/>
      <c r="G167" s="84"/>
      <c r="H167" s="84"/>
      <c r="I167" s="53">
        <v>109381.47</v>
      </c>
      <c r="J167" s="84"/>
      <c r="K167" s="84"/>
      <c r="L167" s="84"/>
      <c r="M167" s="114"/>
      <c r="N167" s="82"/>
    </row>
    <row r="168" spans="1:19" ht="86.45" customHeight="1">
      <c r="A168" s="115"/>
      <c r="B168" s="73" t="s">
        <v>92</v>
      </c>
      <c r="C168" s="36">
        <v>904</v>
      </c>
      <c r="D168" s="36">
        <v>702</v>
      </c>
      <c r="E168" s="10" t="s">
        <v>268</v>
      </c>
      <c r="F168" s="119"/>
      <c r="G168" s="84"/>
      <c r="H168" s="84"/>
      <c r="I168" s="53">
        <v>110487</v>
      </c>
      <c r="J168" s="84"/>
      <c r="K168" s="84"/>
      <c r="L168" s="84"/>
      <c r="M168" s="115"/>
      <c r="N168" s="82"/>
    </row>
    <row r="169" spans="1:19" ht="49.5" customHeight="1">
      <c r="A169" s="113" t="s">
        <v>309</v>
      </c>
      <c r="B169" s="73" t="s">
        <v>75</v>
      </c>
      <c r="C169" s="36">
        <v>904</v>
      </c>
      <c r="D169" s="36">
        <v>702</v>
      </c>
      <c r="E169" s="10" t="s">
        <v>216</v>
      </c>
      <c r="F169" s="79">
        <v>612</v>
      </c>
      <c r="G169" s="84"/>
      <c r="H169" s="84">
        <v>4346345.46</v>
      </c>
      <c r="I169" s="53"/>
      <c r="J169" s="84"/>
      <c r="K169" s="84"/>
      <c r="L169" s="84"/>
      <c r="M169" s="113" t="s">
        <v>228</v>
      </c>
      <c r="N169" s="82"/>
    </row>
    <row r="170" spans="1:19" ht="51" customHeight="1">
      <c r="A170" s="114"/>
      <c r="B170" s="73" t="s">
        <v>72</v>
      </c>
      <c r="C170" s="36">
        <v>904</v>
      </c>
      <c r="D170" s="36">
        <v>702</v>
      </c>
      <c r="E170" s="10" t="s">
        <v>216</v>
      </c>
      <c r="F170" s="36">
        <v>612</v>
      </c>
      <c r="G170" s="84"/>
      <c r="H170" s="84">
        <v>43902.48</v>
      </c>
      <c r="I170" s="53"/>
      <c r="J170" s="84"/>
      <c r="K170" s="84"/>
      <c r="L170" s="84"/>
      <c r="M170" s="114"/>
      <c r="N170" s="127" t="s">
        <v>141</v>
      </c>
    </row>
    <row r="171" spans="1:19" ht="75" customHeight="1">
      <c r="A171" s="115"/>
      <c r="B171" s="73" t="s">
        <v>92</v>
      </c>
      <c r="C171" s="36">
        <v>904</v>
      </c>
      <c r="D171" s="36">
        <v>702</v>
      </c>
      <c r="E171" s="10" t="s">
        <v>216</v>
      </c>
      <c r="F171" s="36">
        <v>612</v>
      </c>
      <c r="G171" s="84"/>
      <c r="H171" s="84">
        <v>44345.94</v>
      </c>
      <c r="I171" s="53"/>
      <c r="J171" s="84"/>
      <c r="K171" s="84"/>
      <c r="L171" s="84"/>
      <c r="M171" s="115"/>
      <c r="N171" s="128"/>
    </row>
    <row r="172" spans="1:19" ht="81.75" customHeight="1">
      <c r="A172" s="78" t="s">
        <v>310</v>
      </c>
      <c r="B172" s="73" t="s">
        <v>72</v>
      </c>
      <c r="C172" s="36">
        <v>904</v>
      </c>
      <c r="D172" s="36">
        <v>702</v>
      </c>
      <c r="E172" s="10" t="s">
        <v>242</v>
      </c>
      <c r="F172" s="36">
        <v>612</v>
      </c>
      <c r="G172" s="84"/>
      <c r="H172" s="84">
        <v>2000000</v>
      </c>
      <c r="I172" s="53"/>
      <c r="J172" s="84"/>
      <c r="K172" s="84"/>
      <c r="L172" s="84"/>
      <c r="M172" s="78" t="s">
        <v>241</v>
      </c>
      <c r="N172" s="128"/>
    </row>
    <row r="173" spans="1:19" ht="81.75" customHeight="1">
      <c r="A173" s="78" t="s">
        <v>311</v>
      </c>
      <c r="B173" s="73" t="s">
        <v>92</v>
      </c>
      <c r="C173" s="36"/>
      <c r="D173" s="36"/>
      <c r="E173" s="10"/>
      <c r="F173" s="36"/>
      <c r="G173" s="84"/>
      <c r="H173" s="84">
        <v>40816.33</v>
      </c>
      <c r="I173" s="53"/>
      <c r="J173" s="84"/>
      <c r="K173" s="84"/>
      <c r="L173" s="84"/>
      <c r="M173" s="78" t="s">
        <v>247</v>
      </c>
      <c r="N173" s="128"/>
    </row>
    <row r="174" spans="1:19" ht="65.25" customHeight="1">
      <c r="A174" s="80" t="s">
        <v>312</v>
      </c>
      <c r="B174" s="73"/>
      <c r="C174" s="36"/>
      <c r="D174" s="36"/>
      <c r="E174" s="18" t="s">
        <v>129</v>
      </c>
      <c r="F174" s="36"/>
      <c r="G174" s="42">
        <f>G177+G179+G178+G185+G186+G180+G181</f>
        <v>7488243.0899999999</v>
      </c>
      <c r="H174" s="42">
        <f>H177+H179+H178+H185+H186+H187+H188+H189+H182+H183+H184</f>
        <v>3357299.8</v>
      </c>
      <c r="I174" s="90">
        <f>I177+I179+I178</f>
        <v>0</v>
      </c>
      <c r="J174" s="42">
        <f>J177+J179+J178</f>
        <v>0</v>
      </c>
      <c r="K174" s="42">
        <f>K177+K179+K178</f>
        <v>0</v>
      </c>
      <c r="L174" s="42">
        <f>L177+L179+L178</f>
        <v>0</v>
      </c>
      <c r="M174" s="78"/>
      <c r="N174" s="128"/>
    </row>
    <row r="175" spans="1:19" ht="50.25" hidden="1" customHeight="1">
      <c r="A175" s="78" t="s">
        <v>40</v>
      </c>
      <c r="B175" s="73" t="s">
        <v>72</v>
      </c>
      <c r="C175" s="36">
        <v>904</v>
      </c>
      <c r="D175" s="36" t="s">
        <v>130</v>
      </c>
      <c r="E175" s="10" t="s">
        <v>131</v>
      </c>
      <c r="F175" s="36">
        <v>612</v>
      </c>
      <c r="G175" s="84"/>
      <c r="H175" s="84"/>
      <c r="I175" s="53"/>
      <c r="J175" s="84"/>
      <c r="K175" s="84"/>
      <c r="L175" s="84"/>
      <c r="M175" s="78" t="s">
        <v>139</v>
      </c>
      <c r="N175" s="128"/>
    </row>
    <row r="176" spans="1:19" ht="51" hidden="1" customHeight="1">
      <c r="A176" s="78" t="s">
        <v>106</v>
      </c>
      <c r="B176" s="73" t="s">
        <v>92</v>
      </c>
      <c r="C176" s="36">
        <v>904</v>
      </c>
      <c r="D176" s="36" t="s">
        <v>127</v>
      </c>
      <c r="E176" s="10" t="s">
        <v>132</v>
      </c>
      <c r="F176" s="36">
        <v>612</v>
      </c>
      <c r="G176" s="84"/>
      <c r="H176" s="84"/>
      <c r="I176" s="53"/>
      <c r="J176" s="84"/>
      <c r="K176" s="84"/>
      <c r="L176" s="84"/>
      <c r="M176" s="78" t="s">
        <v>140</v>
      </c>
      <c r="N176" s="128"/>
    </row>
    <row r="177" spans="1:19" ht="39.75" customHeight="1">
      <c r="A177" s="113" t="s">
        <v>313</v>
      </c>
      <c r="B177" s="73" t="s">
        <v>75</v>
      </c>
      <c r="C177" s="36">
        <v>904</v>
      </c>
      <c r="D177" s="36" t="s">
        <v>127</v>
      </c>
      <c r="E177" s="10" t="s">
        <v>217</v>
      </c>
      <c r="F177" s="36">
        <v>612</v>
      </c>
      <c r="G177" s="84">
        <v>3338818</v>
      </c>
      <c r="H177" s="84"/>
      <c r="I177" s="53"/>
      <c r="J177" s="84"/>
      <c r="K177" s="84"/>
      <c r="L177" s="84"/>
      <c r="M177" s="113" t="s">
        <v>263</v>
      </c>
      <c r="N177" s="128"/>
    </row>
    <row r="178" spans="1:19" ht="36" customHeight="1">
      <c r="A178" s="114"/>
      <c r="B178" s="73" t="s">
        <v>72</v>
      </c>
      <c r="C178" s="36">
        <v>904</v>
      </c>
      <c r="D178" s="36" t="s">
        <v>127</v>
      </c>
      <c r="E178" s="10" t="s">
        <v>217</v>
      </c>
      <c r="F178" s="36">
        <v>612</v>
      </c>
      <c r="G178" s="84">
        <v>33725.43</v>
      </c>
      <c r="H178" s="84"/>
      <c r="I178" s="53"/>
      <c r="J178" s="84"/>
      <c r="K178" s="84"/>
      <c r="L178" s="84"/>
      <c r="M178" s="114"/>
      <c r="N178" s="128"/>
    </row>
    <row r="179" spans="1:19" ht="39" customHeight="1">
      <c r="A179" s="115"/>
      <c r="B179" s="73" t="s">
        <v>92</v>
      </c>
      <c r="C179" s="36">
        <v>904</v>
      </c>
      <c r="D179" s="36" t="s">
        <v>127</v>
      </c>
      <c r="E179" s="10" t="s">
        <v>217</v>
      </c>
      <c r="F179" s="36">
        <v>612</v>
      </c>
      <c r="G179" s="84">
        <v>34067</v>
      </c>
      <c r="H179" s="84"/>
      <c r="I179" s="53"/>
      <c r="J179" s="84"/>
      <c r="K179" s="84"/>
      <c r="L179" s="84"/>
      <c r="M179" s="115"/>
      <c r="N179" s="129"/>
    </row>
    <row r="180" spans="1:19" ht="59.25" customHeight="1">
      <c r="A180" s="73" t="s">
        <v>314</v>
      </c>
      <c r="B180" s="73" t="s">
        <v>72</v>
      </c>
      <c r="C180" s="36">
        <v>904</v>
      </c>
      <c r="D180" s="36">
        <v>702</v>
      </c>
      <c r="E180" s="10" t="s">
        <v>218</v>
      </c>
      <c r="F180" s="36">
        <v>612</v>
      </c>
      <c r="G180" s="84">
        <v>4000000</v>
      </c>
      <c r="H180" s="84"/>
      <c r="I180" s="53"/>
      <c r="J180" s="84"/>
      <c r="K180" s="84"/>
      <c r="L180" s="84"/>
      <c r="M180" s="51" t="s">
        <v>263</v>
      </c>
      <c r="N180" s="83"/>
    </row>
    <row r="181" spans="1:19" ht="57" customHeight="1">
      <c r="A181" s="73" t="s">
        <v>315</v>
      </c>
      <c r="B181" s="73" t="s">
        <v>71</v>
      </c>
      <c r="C181" s="36">
        <v>904</v>
      </c>
      <c r="D181" s="36">
        <v>702</v>
      </c>
      <c r="E181" s="10" t="s">
        <v>219</v>
      </c>
      <c r="F181" s="36">
        <v>612</v>
      </c>
      <c r="G181" s="84">
        <v>81632.66</v>
      </c>
      <c r="H181" s="84"/>
      <c r="I181" s="53"/>
      <c r="J181" s="84"/>
      <c r="K181" s="84"/>
      <c r="L181" s="84"/>
      <c r="M181" s="51"/>
      <c r="N181" s="83"/>
    </row>
    <row r="182" spans="1:19" ht="39" customHeight="1">
      <c r="A182" s="113" t="s">
        <v>334</v>
      </c>
      <c r="B182" s="73" t="s">
        <v>75</v>
      </c>
      <c r="C182" s="36">
        <v>904</v>
      </c>
      <c r="D182" s="36">
        <v>702</v>
      </c>
      <c r="E182" s="10" t="s">
        <v>220</v>
      </c>
      <c r="F182" s="36">
        <v>612</v>
      </c>
      <c r="G182" s="84"/>
      <c r="H182" s="84">
        <v>2290387.5</v>
      </c>
      <c r="I182" s="53"/>
      <c r="J182" s="84"/>
      <c r="K182" s="84"/>
      <c r="L182" s="84"/>
      <c r="M182" s="113" t="s">
        <v>265</v>
      </c>
      <c r="N182" s="83"/>
    </row>
    <row r="183" spans="1:19" ht="39" customHeight="1">
      <c r="A183" s="114"/>
      <c r="B183" s="73" t="s">
        <v>72</v>
      </c>
      <c r="C183" s="36">
        <v>904</v>
      </c>
      <c r="D183" s="36">
        <v>702</v>
      </c>
      <c r="E183" s="10" t="s">
        <v>220</v>
      </c>
      <c r="F183" s="36">
        <v>612</v>
      </c>
      <c r="G183" s="84"/>
      <c r="H183" s="84">
        <v>1023135.22</v>
      </c>
      <c r="I183" s="53"/>
      <c r="J183" s="84"/>
      <c r="K183" s="84"/>
      <c r="L183" s="84"/>
      <c r="M183" s="114"/>
      <c r="N183" s="83"/>
    </row>
    <row r="184" spans="1:19" ht="39" customHeight="1">
      <c r="A184" s="115"/>
      <c r="B184" s="73" t="s">
        <v>92</v>
      </c>
      <c r="C184" s="36">
        <v>904</v>
      </c>
      <c r="D184" s="36">
        <v>702</v>
      </c>
      <c r="E184" s="10" t="s">
        <v>220</v>
      </c>
      <c r="F184" s="36">
        <v>612</v>
      </c>
      <c r="G184" s="84"/>
      <c r="H184" s="84">
        <v>43777.08</v>
      </c>
      <c r="I184" s="53"/>
      <c r="J184" s="84"/>
      <c r="K184" s="84"/>
      <c r="L184" s="84"/>
      <c r="M184" s="115"/>
      <c r="N184" s="83"/>
    </row>
    <row r="185" spans="1:19" ht="50.25" hidden="1" customHeight="1">
      <c r="A185" s="78" t="s">
        <v>259</v>
      </c>
      <c r="B185" s="73" t="s">
        <v>72</v>
      </c>
      <c r="C185" s="36">
        <v>904</v>
      </c>
      <c r="D185" s="36">
        <v>702</v>
      </c>
      <c r="E185" s="10" t="s">
        <v>212</v>
      </c>
      <c r="F185" s="36">
        <v>612</v>
      </c>
      <c r="G185" s="84"/>
      <c r="H185" s="84"/>
      <c r="I185" s="53"/>
      <c r="J185" s="84"/>
      <c r="K185" s="84"/>
      <c r="L185" s="84"/>
      <c r="M185" s="51"/>
      <c r="N185" s="83"/>
    </row>
    <row r="186" spans="1:19" ht="64.5" hidden="1" customHeight="1">
      <c r="A186" s="78" t="s">
        <v>260</v>
      </c>
      <c r="B186" s="73" t="s">
        <v>92</v>
      </c>
      <c r="C186" s="36">
        <v>904</v>
      </c>
      <c r="D186" s="36">
        <v>702</v>
      </c>
      <c r="E186" s="10" t="s">
        <v>213</v>
      </c>
      <c r="F186" s="36">
        <v>612</v>
      </c>
      <c r="G186" s="84"/>
      <c r="H186" s="84"/>
      <c r="I186" s="53"/>
      <c r="J186" s="84"/>
      <c r="K186" s="84"/>
      <c r="L186" s="84"/>
      <c r="M186" s="52"/>
      <c r="N186" s="83"/>
    </row>
    <row r="187" spans="1:19" ht="45" hidden="1" customHeight="1">
      <c r="A187" s="113"/>
      <c r="B187" s="73"/>
      <c r="C187" s="36"/>
      <c r="D187" s="36"/>
      <c r="E187" s="10"/>
      <c r="F187" s="36"/>
      <c r="G187" s="84"/>
      <c r="H187" s="84"/>
      <c r="I187" s="53"/>
      <c r="J187" s="84"/>
      <c r="K187" s="84"/>
      <c r="L187" s="84"/>
      <c r="M187" s="113"/>
      <c r="N187" s="83"/>
    </row>
    <row r="188" spans="1:19" ht="56.25" hidden="1" customHeight="1">
      <c r="A188" s="114"/>
      <c r="B188" s="73"/>
      <c r="C188" s="36"/>
      <c r="D188" s="36"/>
      <c r="E188" s="10"/>
      <c r="F188" s="36"/>
      <c r="G188" s="84"/>
      <c r="H188" s="84"/>
      <c r="I188" s="53"/>
      <c r="J188" s="84"/>
      <c r="K188" s="84"/>
      <c r="L188" s="84"/>
      <c r="M188" s="114"/>
      <c r="N188" s="83"/>
    </row>
    <row r="189" spans="1:19" ht="45.75" hidden="1" customHeight="1">
      <c r="A189" s="115"/>
      <c r="B189" s="73"/>
      <c r="C189" s="36"/>
      <c r="D189" s="36"/>
      <c r="E189" s="10"/>
      <c r="F189" s="36"/>
      <c r="G189" s="84"/>
      <c r="H189" s="84"/>
      <c r="I189" s="53"/>
      <c r="J189" s="84"/>
      <c r="K189" s="84"/>
      <c r="L189" s="84"/>
      <c r="M189" s="115"/>
      <c r="N189" s="83"/>
    </row>
    <row r="190" spans="1:19" ht="48" customHeight="1">
      <c r="A190" s="80" t="s">
        <v>316</v>
      </c>
      <c r="B190" s="73"/>
      <c r="C190" s="36"/>
      <c r="D190" s="36"/>
      <c r="E190" s="18" t="s">
        <v>103</v>
      </c>
      <c r="F190" s="36"/>
      <c r="G190" s="42">
        <f>G191+G192+G193+G194+G195+G199+G200</f>
        <v>7284875.21</v>
      </c>
      <c r="H190" s="42">
        <f>H191+H192+H193+H194+H195+H196+H197+H198+H199+H200</f>
        <v>21506598.829999998</v>
      </c>
      <c r="I190" s="90">
        <f>I191+I192+I193+I196+I197+I198+I199+I200</f>
        <v>3947668.67</v>
      </c>
      <c r="J190" s="42">
        <f>J191+J192+J193</f>
        <v>0</v>
      </c>
      <c r="K190" s="42">
        <f>K191+K192+K193</f>
        <v>0</v>
      </c>
      <c r="L190" s="42">
        <f>L191+L192+L193</f>
        <v>0</v>
      </c>
      <c r="M190" s="78"/>
      <c r="N190" s="83"/>
      <c r="Q190" s="32">
        <f>I191+I198+I200+I207</f>
        <v>39477</v>
      </c>
      <c r="R190" s="92">
        <f>I192+I197+I199</f>
        <v>12081.92</v>
      </c>
      <c r="S190" s="32">
        <f>I193+I196</f>
        <v>3896109.75</v>
      </c>
    </row>
    <row r="191" spans="1:19" ht="32.25" customHeight="1">
      <c r="A191" s="113" t="s">
        <v>317</v>
      </c>
      <c r="B191" s="73" t="s">
        <v>71</v>
      </c>
      <c r="C191" s="36">
        <v>904</v>
      </c>
      <c r="D191" s="36">
        <v>702</v>
      </c>
      <c r="E191" s="10" t="s">
        <v>147</v>
      </c>
      <c r="F191" s="36">
        <v>612</v>
      </c>
      <c r="G191" s="84">
        <v>42236.5</v>
      </c>
      <c r="H191" s="84"/>
      <c r="I191" s="53"/>
      <c r="J191" s="84"/>
      <c r="K191" s="84"/>
      <c r="L191" s="84"/>
      <c r="M191" s="113" t="s">
        <v>264</v>
      </c>
      <c r="N191" s="83"/>
    </row>
    <row r="192" spans="1:19" ht="32.25" customHeight="1">
      <c r="A192" s="114"/>
      <c r="B192" s="73" t="s">
        <v>72</v>
      </c>
      <c r="C192" s="36">
        <v>904</v>
      </c>
      <c r="D192" s="36">
        <v>702</v>
      </c>
      <c r="E192" s="10" t="s">
        <v>147</v>
      </c>
      <c r="F192" s="36">
        <v>612</v>
      </c>
      <c r="G192" s="84">
        <v>41814.199999999997</v>
      </c>
      <c r="H192" s="84"/>
      <c r="I192" s="53"/>
      <c r="J192" s="84"/>
      <c r="K192" s="84"/>
      <c r="L192" s="84"/>
      <c r="M192" s="114"/>
      <c r="N192" s="83"/>
    </row>
    <row r="193" spans="1:14" ht="33.75" customHeight="1">
      <c r="A193" s="115"/>
      <c r="B193" s="73" t="s">
        <v>75</v>
      </c>
      <c r="C193" s="36">
        <v>904</v>
      </c>
      <c r="D193" s="36">
        <v>702</v>
      </c>
      <c r="E193" s="10" t="s">
        <v>147</v>
      </c>
      <c r="F193" s="36">
        <v>612</v>
      </c>
      <c r="G193" s="84">
        <v>4139600</v>
      </c>
      <c r="H193" s="84"/>
      <c r="I193" s="53"/>
      <c r="J193" s="84"/>
      <c r="K193" s="84"/>
      <c r="L193" s="84"/>
      <c r="M193" s="114"/>
      <c r="N193" s="83"/>
    </row>
    <row r="194" spans="1:14" ht="54.75" hidden="1" customHeight="1">
      <c r="A194" s="78" t="s">
        <v>257</v>
      </c>
      <c r="B194" s="73" t="s">
        <v>72</v>
      </c>
      <c r="C194" s="36">
        <v>904</v>
      </c>
      <c r="D194" s="36">
        <v>702</v>
      </c>
      <c r="E194" s="10" t="s">
        <v>218</v>
      </c>
      <c r="F194" s="36">
        <v>612</v>
      </c>
      <c r="G194" s="84"/>
      <c r="H194" s="84"/>
      <c r="I194" s="53"/>
      <c r="J194" s="84"/>
      <c r="K194" s="84"/>
      <c r="L194" s="84"/>
      <c r="M194" s="114"/>
      <c r="N194" s="83"/>
    </row>
    <row r="195" spans="1:14" ht="69.75" hidden="1" customHeight="1">
      <c r="A195" s="78" t="s">
        <v>258</v>
      </c>
      <c r="B195" s="73" t="s">
        <v>92</v>
      </c>
      <c r="C195" s="36">
        <v>904</v>
      </c>
      <c r="D195" s="36">
        <v>702</v>
      </c>
      <c r="E195" s="10" t="s">
        <v>219</v>
      </c>
      <c r="F195" s="36">
        <v>612</v>
      </c>
      <c r="G195" s="84"/>
      <c r="H195" s="84"/>
      <c r="I195" s="53"/>
      <c r="J195" s="84"/>
      <c r="K195" s="84"/>
      <c r="L195" s="84"/>
      <c r="M195" s="115"/>
      <c r="N195" s="83"/>
    </row>
    <row r="196" spans="1:14" ht="36.75" customHeight="1">
      <c r="A196" s="113" t="s">
        <v>318</v>
      </c>
      <c r="B196" s="73" t="s">
        <v>75</v>
      </c>
      <c r="C196" s="36">
        <v>904</v>
      </c>
      <c r="D196" s="36">
        <v>702</v>
      </c>
      <c r="E196" s="10" t="s">
        <v>222</v>
      </c>
      <c r="F196" s="36">
        <v>612</v>
      </c>
      <c r="G196" s="84"/>
      <c r="H196" s="84">
        <v>16078107.289999999</v>
      </c>
      <c r="I196" s="53">
        <v>3896109.75</v>
      </c>
      <c r="J196" s="84"/>
      <c r="K196" s="84"/>
      <c r="L196" s="84"/>
      <c r="M196" s="113" t="s">
        <v>266</v>
      </c>
      <c r="N196" s="83"/>
    </row>
    <row r="197" spans="1:14" ht="36.75" customHeight="1">
      <c r="A197" s="114"/>
      <c r="B197" s="73" t="s">
        <v>72</v>
      </c>
      <c r="C197" s="36">
        <v>904</v>
      </c>
      <c r="D197" s="36">
        <v>702</v>
      </c>
      <c r="E197" s="10" t="s">
        <v>222</v>
      </c>
      <c r="F197" s="36">
        <v>612</v>
      </c>
      <c r="G197" s="84"/>
      <c r="H197" s="84">
        <v>4162405.13</v>
      </c>
      <c r="I197" s="53">
        <v>12081.92</v>
      </c>
      <c r="J197" s="84"/>
      <c r="K197" s="84"/>
      <c r="L197" s="84"/>
      <c r="M197" s="114"/>
      <c r="N197" s="83"/>
    </row>
    <row r="198" spans="1:14" ht="38.25" customHeight="1">
      <c r="A198" s="115"/>
      <c r="B198" s="73" t="s">
        <v>92</v>
      </c>
      <c r="C198" s="36">
        <v>904</v>
      </c>
      <c r="D198" s="36">
        <v>702</v>
      </c>
      <c r="E198" s="10" t="s">
        <v>222</v>
      </c>
      <c r="F198" s="36">
        <v>612</v>
      </c>
      <c r="G198" s="84"/>
      <c r="H198" s="84">
        <v>245678.25</v>
      </c>
      <c r="I198" s="53">
        <v>39477</v>
      </c>
      <c r="J198" s="84"/>
      <c r="K198" s="84"/>
      <c r="L198" s="84"/>
      <c r="M198" s="115"/>
      <c r="N198" s="83"/>
    </row>
    <row r="199" spans="1:14" ht="51" customHeight="1">
      <c r="A199" s="78" t="s">
        <v>319</v>
      </c>
      <c r="B199" s="73" t="s">
        <v>72</v>
      </c>
      <c r="C199" s="36">
        <v>904</v>
      </c>
      <c r="D199" s="36">
        <v>702</v>
      </c>
      <c r="E199" s="10" t="s">
        <v>269</v>
      </c>
      <c r="F199" s="36">
        <v>612</v>
      </c>
      <c r="G199" s="84">
        <v>3000000</v>
      </c>
      <c r="H199" s="84">
        <v>1000000</v>
      </c>
      <c r="I199" s="53"/>
      <c r="J199" s="84"/>
      <c r="K199" s="84"/>
      <c r="L199" s="84"/>
      <c r="M199" s="113" t="s">
        <v>264</v>
      </c>
      <c r="N199" s="83"/>
    </row>
    <row r="200" spans="1:14" ht="48" customHeight="1">
      <c r="A200" s="78" t="s">
        <v>320</v>
      </c>
      <c r="B200" s="73" t="s">
        <v>71</v>
      </c>
      <c r="C200" s="36">
        <v>904</v>
      </c>
      <c r="D200" s="36">
        <v>702</v>
      </c>
      <c r="E200" s="10" t="s">
        <v>270</v>
      </c>
      <c r="F200" s="36">
        <v>612</v>
      </c>
      <c r="G200" s="84">
        <v>61224.51</v>
      </c>
      <c r="H200" s="84">
        <v>20408.16</v>
      </c>
      <c r="I200" s="53"/>
      <c r="J200" s="84"/>
      <c r="K200" s="84"/>
      <c r="L200" s="84"/>
      <c r="M200" s="115"/>
      <c r="N200" s="83"/>
    </row>
    <row r="201" spans="1:14" ht="73.5" customHeight="1">
      <c r="A201" s="38" t="s">
        <v>321</v>
      </c>
      <c r="B201" s="73"/>
      <c r="C201" s="36"/>
      <c r="D201" s="36"/>
      <c r="E201" s="18" t="s">
        <v>221</v>
      </c>
      <c r="F201" s="36"/>
      <c r="G201" s="84"/>
      <c r="H201" s="42">
        <f>H202+H203+H204+H205+H206+H207</f>
        <v>1270499.1799999997</v>
      </c>
      <c r="I201" s="89">
        <f>I202+I203</f>
        <v>2551746.0299999998</v>
      </c>
      <c r="J201" s="84"/>
      <c r="K201" s="84"/>
      <c r="L201" s="84"/>
      <c r="M201" s="78"/>
      <c r="N201" s="83"/>
    </row>
    <row r="202" spans="1:14" ht="54.75" customHeight="1">
      <c r="A202" s="113" t="s">
        <v>322</v>
      </c>
      <c r="B202" s="73" t="s">
        <v>75</v>
      </c>
      <c r="C202" s="36">
        <v>904</v>
      </c>
      <c r="D202" s="36">
        <v>702</v>
      </c>
      <c r="E202" s="10" t="s">
        <v>245</v>
      </c>
      <c r="F202" s="36">
        <v>612</v>
      </c>
      <c r="G202" s="84"/>
      <c r="H202" s="84">
        <v>320276.19</v>
      </c>
      <c r="I202" s="53">
        <v>2526228.5699999998</v>
      </c>
      <c r="J202" s="84"/>
      <c r="K202" s="84"/>
      <c r="L202" s="84"/>
      <c r="M202" s="113" t="s">
        <v>256</v>
      </c>
      <c r="N202" s="83"/>
    </row>
    <row r="203" spans="1:14" ht="61.5" customHeight="1">
      <c r="A203" s="122"/>
      <c r="B203" s="73" t="s">
        <v>72</v>
      </c>
      <c r="C203" s="36">
        <v>904</v>
      </c>
      <c r="D203" s="36">
        <v>702</v>
      </c>
      <c r="E203" s="10" t="s">
        <v>245</v>
      </c>
      <c r="F203" s="36">
        <v>612</v>
      </c>
      <c r="G203" s="84"/>
      <c r="H203" s="84">
        <v>3235.11</v>
      </c>
      <c r="I203" s="53">
        <v>25517.46</v>
      </c>
      <c r="J203" s="84"/>
      <c r="K203" s="84"/>
      <c r="L203" s="84"/>
      <c r="M203" s="114"/>
      <c r="N203" s="83"/>
    </row>
    <row r="204" spans="1:14" ht="53.25" hidden="1" customHeight="1">
      <c r="A204" s="123"/>
      <c r="B204" s="73"/>
      <c r="C204" s="36"/>
      <c r="D204" s="36"/>
      <c r="E204" s="10"/>
      <c r="F204" s="36"/>
      <c r="G204" s="84"/>
      <c r="H204" s="84"/>
      <c r="I204" s="53"/>
      <c r="J204" s="84"/>
      <c r="K204" s="84"/>
      <c r="L204" s="84"/>
      <c r="M204" s="115"/>
      <c r="N204" s="83"/>
    </row>
    <row r="205" spans="1:14" ht="39.75" customHeight="1">
      <c r="A205" s="113" t="s">
        <v>323</v>
      </c>
      <c r="B205" s="73" t="s">
        <v>75</v>
      </c>
      <c r="C205" s="36">
        <v>904</v>
      </c>
      <c r="D205" s="36">
        <v>702</v>
      </c>
      <c r="E205" s="10" t="s">
        <v>245</v>
      </c>
      <c r="F205" s="36">
        <v>611</v>
      </c>
      <c r="G205" s="84"/>
      <c r="H205" s="84">
        <v>928142.82</v>
      </c>
      <c r="I205" s="53"/>
      <c r="J205" s="84"/>
      <c r="K205" s="84"/>
      <c r="L205" s="84"/>
      <c r="M205" s="113" t="s">
        <v>227</v>
      </c>
      <c r="N205" s="83"/>
    </row>
    <row r="206" spans="1:14" ht="39" customHeight="1">
      <c r="A206" s="114"/>
      <c r="B206" s="73" t="s">
        <v>72</v>
      </c>
      <c r="C206" s="36">
        <v>904</v>
      </c>
      <c r="D206" s="36">
        <v>702</v>
      </c>
      <c r="E206" s="10" t="s">
        <v>245</v>
      </c>
      <c r="F206" s="36">
        <v>611</v>
      </c>
      <c r="G206" s="84"/>
      <c r="H206" s="84">
        <v>9375.18</v>
      </c>
      <c r="I206" s="53"/>
      <c r="J206" s="84"/>
      <c r="K206" s="84"/>
      <c r="L206" s="84"/>
      <c r="M206" s="114"/>
      <c r="N206" s="83"/>
    </row>
    <row r="207" spans="1:14" ht="51.75" customHeight="1">
      <c r="A207" s="115"/>
      <c r="B207" s="73" t="s">
        <v>92</v>
      </c>
      <c r="C207" s="36"/>
      <c r="D207" s="36"/>
      <c r="E207" s="10"/>
      <c r="F207" s="36"/>
      <c r="G207" s="84"/>
      <c r="H207" s="84">
        <v>9469.8799999999992</v>
      </c>
      <c r="I207" s="53"/>
      <c r="J207" s="84"/>
      <c r="K207" s="84"/>
      <c r="L207" s="84"/>
      <c r="M207" s="115"/>
      <c r="N207" s="83"/>
    </row>
    <row r="208" spans="1:14" ht="83.25" customHeight="1">
      <c r="A208" s="74" t="s">
        <v>235</v>
      </c>
      <c r="B208" s="73"/>
      <c r="C208" s="36"/>
      <c r="D208" s="36"/>
      <c r="E208" s="13" t="s">
        <v>24</v>
      </c>
      <c r="F208" s="36"/>
      <c r="G208" s="40">
        <f t="shared" ref="G208:L208" si="8">G209+G220+G224</f>
        <v>65621018.909999996</v>
      </c>
      <c r="H208" s="40">
        <f t="shared" si="8"/>
        <v>76618949.960000023</v>
      </c>
      <c r="I208" s="89">
        <f>I209+I220+I224+I230</f>
        <v>39435473.769999996</v>
      </c>
      <c r="J208" s="40">
        <f t="shared" si="8"/>
        <v>26871060</v>
      </c>
      <c r="K208" s="40">
        <f t="shared" si="8"/>
        <v>26871060</v>
      </c>
      <c r="L208" s="40">
        <f t="shared" si="8"/>
        <v>46028445</v>
      </c>
      <c r="M208" s="73"/>
      <c r="N208" s="14"/>
    </row>
    <row r="209" spans="1:18" ht="66.75" customHeight="1">
      <c r="A209" s="16" t="s">
        <v>175</v>
      </c>
      <c r="B209" s="25"/>
      <c r="C209" s="26"/>
      <c r="D209" s="26"/>
      <c r="E209" s="18" t="s">
        <v>25</v>
      </c>
      <c r="F209" s="26"/>
      <c r="G209" s="42">
        <f t="shared" ref="G209:L209" si="9">SUM(G210:G214)+G217</f>
        <v>59963043.909999996</v>
      </c>
      <c r="H209" s="42">
        <f>SUM(H210:H218)</f>
        <v>69423121.200000018</v>
      </c>
      <c r="I209" s="90">
        <f>SUM(I210:I214)+I217+I216</f>
        <v>18389005.77</v>
      </c>
      <c r="J209" s="42">
        <f t="shared" si="9"/>
        <v>16498000</v>
      </c>
      <c r="K209" s="42">
        <f t="shared" si="9"/>
        <v>16498000</v>
      </c>
      <c r="L209" s="42">
        <f t="shared" si="9"/>
        <v>37991091</v>
      </c>
      <c r="M209" s="73"/>
      <c r="N209" s="14"/>
    </row>
    <row r="210" spans="1:18" ht="81.75" customHeight="1">
      <c r="A210" s="73" t="s">
        <v>254</v>
      </c>
      <c r="B210" s="73" t="s">
        <v>82</v>
      </c>
      <c r="C210" s="36">
        <v>905</v>
      </c>
      <c r="D210" s="36">
        <v>703</v>
      </c>
      <c r="E210" s="10" t="s">
        <v>27</v>
      </c>
      <c r="F210" s="36">
        <v>611</v>
      </c>
      <c r="G210" s="84">
        <v>15734979.48</v>
      </c>
      <c r="H210" s="84">
        <v>18454513.5</v>
      </c>
      <c r="I210" s="53"/>
      <c r="J210" s="84"/>
      <c r="K210" s="84"/>
      <c r="L210" s="84">
        <v>11502355</v>
      </c>
      <c r="M210" s="73" t="s">
        <v>186</v>
      </c>
      <c r="N210" s="127" t="s">
        <v>84</v>
      </c>
    </row>
    <row r="211" spans="1:18" ht="82.5" customHeight="1">
      <c r="A211" s="73" t="s">
        <v>255</v>
      </c>
      <c r="B211" s="73" t="s">
        <v>71</v>
      </c>
      <c r="C211" s="36">
        <v>904</v>
      </c>
      <c r="D211" s="36">
        <v>703</v>
      </c>
      <c r="E211" s="10" t="s">
        <v>26</v>
      </c>
      <c r="F211" s="36">
        <v>611</v>
      </c>
      <c r="G211" s="84">
        <v>15167283</v>
      </c>
      <c r="H211" s="84">
        <v>15697265.6</v>
      </c>
      <c r="I211" s="53">
        <v>17185289</v>
      </c>
      <c r="J211" s="84">
        <v>16484000</v>
      </c>
      <c r="K211" s="84">
        <v>16484000</v>
      </c>
      <c r="L211" s="84">
        <v>9061167</v>
      </c>
      <c r="M211" s="73" t="s">
        <v>186</v>
      </c>
      <c r="N211" s="128"/>
    </row>
    <row r="212" spans="1:18" ht="82.5" customHeight="1">
      <c r="A212" s="73" t="s">
        <v>209</v>
      </c>
      <c r="B212" s="73" t="s">
        <v>82</v>
      </c>
      <c r="C212" s="36">
        <v>905</v>
      </c>
      <c r="D212" s="36">
        <v>703</v>
      </c>
      <c r="E212" s="10" t="s">
        <v>28</v>
      </c>
      <c r="F212" s="36">
        <v>611</v>
      </c>
      <c r="G212" s="84">
        <v>27533059.43</v>
      </c>
      <c r="H212" s="84">
        <v>34641197.700000003</v>
      </c>
      <c r="I212" s="53"/>
      <c r="J212" s="84"/>
      <c r="K212" s="84"/>
      <c r="L212" s="84">
        <v>17373569</v>
      </c>
      <c r="M212" s="73" t="s">
        <v>186</v>
      </c>
      <c r="N212" s="128"/>
    </row>
    <row r="213" spans="1:18" ht="98.25" customHeight="1">
      <c r="A213" s="70" t="s">
        <v>298</v>
      </c>
      <c r="B213" s="73" t="s">
        <v>72</v>
      </c>
      <c r="C213" s="72">
        <v>904</v>
      </c>
      <c r="D213" s="72">
        <v>703</v>
      </c>
      <c r="E213" s="67" t="s">
        <v>299</v>
      </c>
      <c r="F213" s="64"/>
      <c r="G213" s="64"/>
      <c r="H213" s="64"/>
      <c r="I213" s="93">
        <v>15011.77</v>
      </c>
      <c r="J213" s="64"/>
      <c r="K213" s="64"/>
      <c r="L213" s="64"/>
      <c r="M213" s="71" t="s">
        <v>302</v>
      </c>
      <c r="N213" s="128"/>
    </row>
    <row r="214" spans="1:18" ht="51" hidden="1" customHeight="1">
      <c r="A214" s="98" t="s">
        <v>176</v>
      </c>
      <c r="B214" s="73" t="s">
        <v>69</v>
      </c>
      <c r="C214" s="36">
        <v>910</v>
      </c>
      <c r="D214" s="36">
        <v>703</v>
      </c>
      <c r="E214" s="10" t="s">
        <v>59</v>
      </c>
      <c r="F214" s="36">
        <v>243</v>
      </c>
      <c r="G214" s="84"/>
      <c r="H214" s="84"/>
      <c r="I214" s="53"/>
      <c r="J214" s="84"/>
      <c r="K214" s="84"/>
      <c r="L214" s="84"/>
      <c r="M214" s="73" t="s">
        <v>148</v>
      </c>
      <c r="N214" s="128"/>
    </row>
    <row r="215" spans="1:18" ht="81" hidden="1" customHeight="1">
      <c r="A215" s="98"/>
      <c r="B215" s="73" t="s">
        <v>70</v>
      </c>
      <c r="C215" s="36">
        <v>905</v>
      </c>
      <c r="D215" s="36">
        <v>703</v>
      </c>
      <c r="E215" s="10" t="s">
        <v>59</v>
      </c>
      <c r="F215" s="36">
        <v>612</v>
      </c>
      <c r="G215" s="84"/>
      <c r="H215" s="84"/>
      <c r="I215" s="53"/>
      <c r="J215" s="84"/>
      <c r="K215" s="84"/>
      <c r="L215" s="84"/>
      <c r="M215" s="73" t="s">
        <v>95</v>
      </c>
      <c r="N215" s="128"/>
    </row>
    <row r="216" spans="1:18" ht="81" customHeight="1">
      <c r="A216" s="113" t="s">
        <v>300</v>
      </c>
      <c r="B216" s="73" t="s">
        <v>72</v>
      </c>
      <c r="C216" s="36">
        <v>904</v>
      </c>
      <c r="D216" s="36">
        <v>703</v>
      </c>
      <c r="E216" s="10" t="s">
        <v>281</v>
      </c>
      <c r="F216" s="36">
        <v>612</v>
      </c>
      <c r="G216" s="84"/>
      <c r="H216" s="84"/>
      <c r="I216" s="53">
        <f>15011.77-15011.77</f>
        <v>0</v>
      </c>
      <c r="J216" s="84"/>
      <c r="K216" s="84"/>
      <c r="L216" s="84"/>
      <c r="M216" s="73"/>
      <c r="N216" s="128"/>
    </row>
    <row r="217" spans="1:18" ht="128.25" customHeight="1">
      <c r="A217" s="114"/>
      <c r="B217" s="73" t="s">
        <v>71</v>
      </c>
      <c r="C217" s="36">
        <v>904</v>
      </c>
      <c r="D217" s="36">
        <v>703</v>
      </c>
      <c r="E217" s="36">
        <v>3220122410</v>
      </c>
      <c r="F217" s="36">
        <v>612</v>
      </c>
      <c r="G217" s="84">
        <v>1527722</v>
      </c>
      <c r="H217" s="53">
        <v>64000</v>
      </c>
      <c r="I217" s="53">
        <f>1218705-30000</f>
        <v>1188705</v>
      </c>
      <c r="J217" s="84">
        <v>14000</v>
      </c>
      <c r="K217" s="84">
        <v>14000</v>
      </c>
      <c r="L217" s="84">
        <v>54000</v>
      </c>
      <c r="M217" s="73" t="s">
        <v>196</v>
      </c>
      <c r="N217" s="128"/>
      <c r="O217" s="27"/>
      <c r="P217" s="27"/>
      <c r="Q217" s="27"/>
      <c r="R217" s="27"/>
    </row>
    <row r="218" spans="1:18" ht="54" customHeight="1">
      <c r="A218" s="115"/>
      <c r="B218" s="73" t="s">
        <v>82</v>
      </c>
      <c r="C218" s="36">
        <v>905</v>
      </c>
      <c r="D218" s="36">
        <v>703</v>
      </c>
      <c r="E218" s="36">
        <v>3220122410</v>
      </c>
      <c r="F218" s="36">
        <v>612</v>
      </c>
      <c r="G218" s="84"/>
      <c r="H218" s="84">
        <v>566144.4</v>
      </c>
      <c r="I218" s="53"/>
      <c r="J218" s="84"/>
      <c r="K218" s="84"/>
      <c r="L218" s="84"/>
      <c r="M218" s="73" t="s">
        <v>96</v>
      </c>
      <c r="N218" s="128"/>
      <c r="O218" s="27"/>
      <c r="P218" s="27"/>
      <c r="Q218" s="27"/>
      <c r="R218" s="27"/>
    </row>
    <row r="219" spans="1:18" ht="63.75" hidden="1" customHeight="1">
      <c r="A219" s="73" t="s">
        <v>60</v>
      </c>
      <c r="B219" s="73" t="s">
        <v>70</v>
      </c>
      <c r="C219" s="36">
        <v>905</v>
      </c>
      <c r="D219" s="36">
        <v>702</v>
      </c>
      <c r="E219" s="36">
        <v>3220179120</v>
      </c>
      <c r="F219" s="36">
        <v>611</v>
      </c>
      <c r="G219" s="84"/>
      <c r="H219" s="84"/>
      <c r="I219" s="53"/>
      <c r="J219" s="84"/>
      <c r="K219" s="84"/>
      <c r="L219" s="84"/>
      <c r="M219" s="73" t="s">
        <v>61</v>
      </c>
      <c r="N219" s="129"/>
      <c r="O219" s="27"/>
      <c r="P219" s="27"/>
      <c r="Q219" s="27"/>
      <c r="R219" s="27"/>
    </row>
    <row r="220" spans="1:18" ht="67.5" customHeight="1">
      <c r="A220" s="16" t="s">
        <v>177</v>
      </c>
      <c r="B220" s="25"/>
      <c r="C220" s="26"/>
      <c r="D220" s="26"/>
      <c r="E220" s="18" t="s">
        <v>29</v>
      </c>
      <c r="F220" s="26"/>
      <c r="G220" s="42">
        <f>G221+G222+G223</f>
        <v>170000</v>
      </c>
      <c r="H220" s="42">
        <f>H221+H223</f>
        <v>343000</v>
      </c>
      <c r="I220" s="90">
        <f>I221+I223</f>
        <v>1091300</v>
      </c>
      <c r="J220" s="42">
        <f>J221+J223</f>
        <v>170000</v>
      </c>
      <c r="K220" s="42">
        <f>K221+K223</f>
        <v>170000</v>
      </c>
      <c r="L220" s="42">
        <f>L221</f>
        <v>170000</v>
      </c>
      <c r="M220" s="73"/>
      <c r="N220" s="14"/>
    </row>
    <row r="221" spans="1:18" ht="142.5" customHeight="1">
      <c r="A221" s="113" t="s">
        <v>237</v>
      </c>
      <c r="B221" s="113" t="s">
        <v>71</v>
      </c>
      <c r="C221" s="36">
        <v>904</v>
      </c>
      <c r="D221" s="36">
        <v>709</v>
      </c>
      <c r="E221" s="10" t="s">
        <v>30</v>
      </c>
      <c r="F221" s="36">
        <v>244</v>
      </c>
      <c r="G221" s="84">
        <v>90000</v>
      </c>
      <c r="H221" s="84">
        <v>298000</v>
      </c>
      <c r="I221" s="53">
        <f>468000+500000+43300</f>
        <v>1011300</v>
      </c>
      <c r="J221" s="84">
        <v>90000</v>
      </c>
      <c r="K221" s="84">
        <v>90000</v>
      </c>
      <c r="L221" s="84">
        <v>170000</v>
      </c>
      <c r="M221" s="113" t="s">
        <v>197</v>
      </c>
      <c r="N221" s="127" t="s">
        <v>111</v>
      </c>
    </row>
    <row r="222" spans="1:18" ht="84" hidden="1" customHeight="1">
      <c r="A222" s="114"/>
      <c r="B222" s="114"/>
      <c r="C222" s="36">
        <v>904</v>
      </c>
      <c r="D222" s="36">
        <v>709</v>
      </c>
      <c r="E222" s="10" t="s">
        <v>30</v>
      </c>
      <c r="F222" s="36">
        <v>122</v>
      </c>
      <c r="G222" s="84"/>
      <c r="H222" s="84"/>
      <c r="I222" s="53"/>
      <c r="J222" s="84"/>
      <c r="K222" s="84"/>
      <c r="L222" s="84"/>
      <c r="M222" s="115"/>
      <c r="N222" s="128"/>
    </row>
    <row r="223" spans="1:18" ht="15.75" customHeight="1">
      <c r="A223" s="115"/>
      <c r="B223" s="115"/>
      <c r="C223" s="36">
        <v>904</v>
      </c>
      <c r="D223" s="36">
        <v>709</v>
      </c>
      <c r="E223" s="10" t="s">
        <v>30</v>
      </c>
      <c r="F223" s="36">
        <v>350</v>
      </c>
      <c r="G223" s="84">
        <v>80000</v>
      </c>
      <c r="H223" s="84">
        <v>45000</v>
      </c>
      <c r="I223" s="53">
        <f>80000</f>
        <v>80000</v>
      </c>
      <c r="J223" s="84">
        <v>80000</v>
      </c>
      <c r="K223" s="84">
        <v>80000</v>
      </c>
      <c r="L223" s="84"/>
      <c r="M223" s="23" t="s">
        <v>198</v>
      </c>
      <c r="N223" s="129"/>
    </row>
    <row r="224" spans="1:18" ht="81" customHeight="1">
      <c r="A224" s="80" t="s">
        <v>178</v>
      </c>
      <c r="B224" s="78"/>
      <c r="C224" s="36"/>
      <c r="D224" s="36"/>
      <c r="E224" s="18" t="s">
        <v>153</v>
      </c>
      <c r="F224" s="36"/>
      <c r="G224" s="42">
        <f t="shared" ref="G224:L224" si="10">G225+G226+G227+G228+G229</f>
        <v>5487975</v>
      </c>
      <c r="H224" s="42">
        <f t="shared" si="10"/>
        <v>6852828.7599999998</v>
      </c>
      <c r="I224" s="90">
        <f t="shared" si="10"/>
        <v>12978840</v>
      </c>
      <c r="J224" s="42">
        <f t="shared" si="10"/>
        <v>10203060</v>
      </c>
      <c r="K224" s="42">
        <f t="shared" si="10"/>
        <v>10203060</v>
      </c>
      <c r="L224" s="42">
        <f t="shared" si="10"/>
        <v>7867354</v>
      </c>
      <c r="M224" s="23"/>
      <c r="N224" s="83"/>
    </row>
    <row r="225" spans="1:14" ht="22.5" customHeight="1">
      <c r="A225" s="113" t="s">
        <v>208</v>
      </c>
      <c r="B225" s="113" t="s">
        <v>71</v>
      </c>
      <c r="C225" s="36">
        <v>904</v>
      </c>
      <c r="D225" s="36" t="s">
        <v>151</v>
      </c>
      <c r="E225" s="10" t="s">
        <v>152</v>
      </c>
      <c r="F225" s="36">
        <v>611</v>
      </c>
      <c r="G225" s="84">
        <v>5487975</v>
      </c>
      <c r="H225" s="84">
        <v>6852828.7599999998</v>
      </c>
      <c r="I225" s="53">
        <v>12918840</v>
      </c>
      <c r="J225" s="84">
        <v>10143060</v>
      </c>
      <c r="K225" s="84">
        <v>10143060</v>
      </c>
      <c r="L225" s="84">
        <v>7777354</v>
      </c>
      <c r="M225" s="113" t="s">
        <v>252</v>
      </c>
      <c r="N225" s="83"/>
    </row>
    <row r="226" spans="1:14" ht="34.9" customHeight="1">
      <c r="A226" s="114"/>
      <c r="B226" s="114"/>
      <c r="C226" s="36">
        <v>904</v>
      </c>
      <c r="D226" s="36" t="s">
        <v>151</v>
      </c>
      <c r="E226" s="10" t="s">
        <v>152</v>
      </c>
      <c r="F226" s="36">
        <v>620</v>
      </c>
      <c r="G226" s="84">
        <v>0</v>
      </c>
      <c r="H226" s="84">
        <v>0</v>
      </c>
      <c r="I226" s="53">
        <v>20000</v>
      </c>
      <c r="J226" s="84">
        <v>20000</v>
      </c>
      <c r="K226" s="84">
        <v>20000</v>
      </c>
      <c r="L226" s="84">
        <v>30000</v>
      </c>
      <c r="M226" s="114"/>
      <c r="N226" s="83"/>
    </row>
    <row r="227" spans="1:14" ht="21.75" customHeight="1">
      <c r="A227" s="114"/>
      <c r="B227" s="114"/>
      <c r="C227" s="36">
        <v>904</v>
      </c>
      <c r="D227" s="36" t="s">
        <v>151</v>
      </c>
      <c r="E227" s="10" t="s">
        <v>152</v>
      </c>
      <c r="F227" s="36">
        <v>630</v>
      </c>
      <c r="G227" s="84">
        <v>0</v>
      </c>
      <c r="H227" s="84">
        <v>0</v>
      </c>
      <c r="I227" s="53">
        <v>20000</v>
      </c>
      <c r="J227" s="84">
        <v>20000</v>
      </c>
      <c r="K227" s="84">
        <v>20000</v>
      </c>
      <c r="L227" s="84">
        <v>30000</v>
      </c>
      <c r="M227" s="114"/>
      <c r="N227" s="83"/>
    </row>
    <row r="228" spans="1:14" ht="18" customHeight="1">
      <c r="A228" s="114"/>
      <c r="B228" s="115"/>
      <c r="C228" s="36">
        <v>904</v>
      </c>
      <c r="D228" s="36" t="s">
        <v>151</v>
      </c>
      <c r="E228" s="10" t="s">
        <v>152</v>
      </c>
      <c r="F228" s="36">
        <v>810</v>
      </c>
      <c r="G228" s="84">
        <v>0</v>
      </c>
      <c r="H228" s="84">
        <v>0</v>
      </c>
      <c r="I228" s="53">
        <v>20000</v>
      </c>
      <c r="J228" s="84">
        <v>20000</v>
      </c>
      <c r="K228" s="84">
        <v>20000</v>
      </c>
      <c r="L228" s="84">
        <v>30000</v>
      </c>
      <c r="M228" s="115"/>
      <c r="N228" s="83"/>
    </row>
    <row r="229" spans="1:14" ht="33" hidden="1" customHeight="1">
      <c r="A229" s="115"/>
      <c r="B229" s="78"/>
      <c r="C229" s="36"/>
      <c r="D229" s="36"/>
      <c r="E229" s="10"/>
      <c r="F229" s="36"/>
      <c r="G229" s="84"/>
      <c r="H229" s="84"/>
      <c r="I229" s="53"/>
      <c r="J229" s="84"/>
      <c r="K229" s="84"/>
      <c r="L229" s="84"/>
      <c r="M229" s="23"/>
      <c r="N229" s="83"/>
    </row>
    <row r="230" spans="1:14" ht="49.5" customHeight="1">
      <c r="A230" s="80" t="s">
        <v>271</v>
      </c>
      <c r="B230" s="78"/>
      <c r="C230" s="36"/>
      <c r="D230" s="36"/>
      <c r="E230" s="18" t="s">
        <v>274</v>
      </c>
      <c r="F230" s="36"/>
      <c r="G230" s="84"/>
      <c r="H230" s="84"/>
      <c r="I230" s="90">
        <f>I231+I232+I233</f>
        <v>6976328</v>
      </c>
      <c r="J230" s="84"/>
      <c r="K230" s="84"/>
      <c r="L230" s="84"/>
      <c r="M230" s="23"/>
      <c r="N230" s="83"/>
    </row>
    <row r="231" spans="1:14" ht="44.25" customHeight="1">
      <c r="A231" s="124" t="s">
        <v>272</v>
      </c>
      <c r="B231" s="78" t="s">
        <v>75</v>
      </c>
      <c r="C231" s="36">
        <v>904</v>
      </c>
      <c r="D231" s="36">
        <v>703</v>
      </c>
      <c r="E231" s="10" t="s">
        <v>273</v>
      </c>
      <c r="F231" s="36">
        <v>612</v>
      </c>
      <c r="G231" s="84"/>
      <c r="H231" s="84"/>
      <c r="I231" s="53">
        <v>6837498.3600000003</v>
      </c>
      <c r="J231" s="84"/>
      <c r="K231" s="84"/>
      <c r="L231" s="84"/>
      <c r="M231" s="127"/>
      <c r="N231" s="83"/>
    </row>
    <row r="232" spans="1:14" ht="45.75" customHeight="1">
      <c r="A232" s="125"/>
      <c r="B232" s="78" t="s">
        <v>72</v>
      </c>
      <c r="C232" s="36">
        <v>904</v>
      </c>
      <c r="D232" s="36">
        <v>703</v>
      </c>
      <c r="E232" s="10" t="s">
        <v>273</v>
      </c>
      <c r="F232" s="36">
        <v>612</v>
      </c>
      <c r="G232" s="84"/>
      <c r="H232" s="84"/>
      <c r="I232" s="53">
        <v>69065.64</v>
      </c>
      <c r="J232" s="84"/>
      <c r="K232" s="84"/>
      <c r="L232" s="84"/>
      <c r="M232" s="128"/>
      <c r="N232" s="83"/>
    </row>
    <row r="233" spans="1:14" ht="72.75" customHeight="1">
      <c r="A233" s="126"/>
      <c r="B233" s="78" t="s">
        <v>71</v>
      </c>
      <c r="C233" s="36">
        <v>904</v>
      </c>
      <c r="D233" s="36">
        <v>703</v>
      </c>
      <c r="E233" s="10" t="s">
        <v>273</v>
      </c>
      <c r="F233" s="36">
        <v>612</v>
      </c>
      <c r="G233" s="84"/>
      <c r="H233" s="84"/>
      <c r="I233" s="53">
        <v>69764</v>
      </c>
      <c r="J233" s="84"/>
      <c r="K233" s="84"/>
      <c r="L233" s="84"/>
      <c r="M233" s="129"/>
      <c r="N233" s="83"/>
    </row>
    <row r="234" spans="1:14" ht="36" customHeight="1">
      <c r="A234" s="74" t="s">
        <v>179</v>
      </c>
      <c r="B234" s="73"/>
      <c r="C234" s="36"/>
      <c r="D234" s="23"/>
      <c r="E234" s="13" t="s">
        <v>34</v>
      </c>
      <c r="F234" s="36"/>
      <c r="G234" s="40">
        <f t="shared" ref="G234:L234" si="11">G235</f>
        <v>231298.14</v>
      </c>
      <c r="H234" s="40">
        <f t="shared" si="11"/>
        <v>279000</v>
      </c>
      <c r="I234" s="89">
        <f t="shared" si="11"/>
        <v>1315050</v>
      </c>
      <c r="J234" s="40">
        <f t="shared" si="11"/>
        <v>105000</v>
      </c>
      <c r="K234" s="40">
        <f t="shared" si="11"/>
        <v>105000</v>
      </c>
      <c r="L234" s="40">
        <f t="shared" si="11"/>
        <v>262000</v>
      </c>
      <c r="M234" s="73"/>
      <c r="N234" s="14"/>
    </row>
    <row r="235" spans="1:14" ht="78.75" customHeight="1">
      <c r="A235" s="16" t="s">
        <v>180</v>
      </c>
      <c r="B235" s="25"/>
      <c r="C235" s="26"/>
      <c r="D235" s="41"/>
      <c r="E235" s="18" t="s">
        <v>35</v>
      </c>
      <c r="F235" s="26"/>
      <c r="G235" s="42">
        <f t="shared" ref="G235" si="12">SUM(G236:G242)</f>
        <v>231298.14</v>
      </c>
      <c r="H235" s="42">
        <f t="shared" ref="H235" si="13">SUM(H236:H242)</f>
        <v>279000</v>
      </c>
      <c r="I235" s="90">
        <f t="shared" ref="I235" si="14">SUM(I236:I242)</f>
        <v>1315050</v>
      </c>
      <c r="J235" s="42">
        <f t="shared" ref="J235:K235" si="15">SUM(J236:J242)</f>
        <v>105000</v>
      </c>
      <c r="K235" s="42">
        <f t="shared" si="15"/>
        <v>105000</v>
      </c>
      <c r="L235" s="42">
        <f t="shared" ref="L235" si="16">SUM(L236:L242)</f>
        <v>262000</v>
      </c>
      <c r="M235" s="73"/>
      <c r="N235" s="14"/>
    </row>
    <row r="236" spans="1:14" ht="64.5" customHeight="1">
      <c r="A236" s="98" t="s">
        <v>181</v>
      </c>
      <c r="B236" s="98" t="s">
        <v>82</v>
      </c>
      <c r="C236" s="36">
        <v>905</v>
      </c>
      <c r="D236" s="36">
        <v>703</v>
      </c>
      <c r="E236" s="10" t="s">
        <v>36</v>
      </c>
      <c r="F236" s="36">
        <v>612</v>
      </c>
      <c r="G236" s="84">
        <v>40000</v>
      </c>
      <c r="H236" s="84">
        <v>40000</v>
      </c>
      <c r="I236" s="53">
        <f>40000</f>
        <v>40000</v>
      </c>
      <c r="J236" s="84"/>
      <c r="K236" s="84"/>
      <c r="L236" s="84">
        <v>40000</v>
      </c>
      <c r="M236" s="73" t="s">
        <v>199</v>
      </c>
      <c r="N236" s="127" t="s">
        <v>112</v>
      </c>
    </row>
    <row r="237" spans="1:14" ht="209.25" customHeight="1">
      <c r="A237" s="98"/>
      <c r="B237" s="98"/>
      <c r="C237" s="36">
        <v>905</v>
      </c>
      <c r="D237" s="36">
        <v>801</v>
      </c>
      <c r="E237" s="10" t="s">
        <v>36</v>
      </c>
      <c r="F237" s="36">
        <v>612</v>
      </c>
      <c r="G237" s="84">
        <v>39298.14</v>
      </c>
      <c r="H237" s="84">
        <v>70000</v>
      </c>
      <c r="I237" s="53">
        <v>120000</v>
      </c>
      <c r="J237" s="84"/>
      <c r="K237" s="84"/>
      <c r="L237" s="84">
        <v>70000</v>
      </c>
      <c r="M237" s="73" t="s">
        <v>200</v>
      </c>
      <c r="N237" s="128"/>
    </row>
    <row r="238" spans="1:14" ht="66" customHeight="1">
      <c r="A238" s="98"/>
      <c r="B238" s="98"/>
      <c r="C238" s="36">
        <v>905</v>
      </c>
      <c r="D238" s="36">
        <v>804</v>
      </c>
      <c r="E238" s="10" t="s">
        <v>36</v>
      </c>
      <c r="F238" s="36">
        <v>630</v>
      </c>
      <c r="G238" s="84">
        <v>8000</v>
      </c>
      <c r="H238" s="84">
        <v>8000</v>
      </c>
      <c r="I238" s="53"/>
      <c r="J238" s="84"/>
      <c r="K238" s="84"/>
      <c r="L238" s="84">
        <v>8000</v>
      </c>
      <c r="M238" s="73" t="s">
        <v>201</v>
      </c>
      <c r="N238" s="128"/>
    </row>
    <row r="239" spans="1:14" ht="66" customHeight="1">
      <c r="A239" s="98"/>
      <c r="B239" s="98"/>
      <c r="C239" s="36">
        <v>905</v>
      </c>
      <c r="D239" s="36">
        <v>804</v>
      </c>
      <c r="E239" s="10" t="s">
        <v>36</v>
      </c>
      <c r="F239" s="36">
        <v>244</v>
      </c>
      <c r="G239" s="84">
        <v>39000</v>
      </c>
      <c r="H239" s="84">
        <v>39000</v>
      </c>
      <c r="I239" s="53"/>
      <c r="J239" s="84"/>
      <c r="K239" s="84"/>
      <c r="L239" s="84">
        <v>39000</v>
      </c>
      <c r="M239" s="73" t="s">
        <v>253</v>
      </c>
      <c r="N239" s="128"/>
    </row>
    <row r="240" spans="1:14" ht="167.25" customHeight="1">
      <c r="A240" s="98"/>
      <c r="B240" s="98" t="s">
        <v>71</v>
      </c>
      <c r="C240" s="36">
        <v>904</v>
      </c>
      <c r="D240" s="36">
        <v>703</v>
      </c>
      <c r="E240" s="10" t="s">
        <v>36</v>
      </c>
      <c r="F240" s="36">
        <v>612</v>
      </c>
      <c r="G240" s="84">
        <v>70000</v>
      </c>
      <c r="H240" s="84">
        <v>87000</v>
      </c>
      <c r="I240" s="53">
        <f>515050+605000</f>
        <v>1120050</v>
      </c>
      <c r="J240" s="84">
        <v>70000</v>
      </c>
      <c r="K240" s="84">
        <v>70000</v>
      </c>
      <c r="L240" s="84">
        <v>70000</v>
      </c>
      <c r="M240" s="73" t="s">
        <v>202</v>
      </c>
      <c r="N240" s="128"/>
    </row>
    <row r="241" spans="1:14" ht="11.25" hidden="1" customHeight="1">
      <c r="A241" s="98"/>
      <c r="B241" s="98"/>
      <c r="C241" s="36">
        <v>904</v>
      </c>
      <c r="D241" s="36">
        <v>709</v>
      </c>
      <c r="E241" s="10" t="s">
        <v>36</v>
      </c>
      <c r="F241" s="36">
        <v>122</v>
      </c>
      <c r="G241" s="84"/>
      <c r="H241" s="84"/>
      <c r="I241" s="53"/>
      <c r="J241" s="84"/>
      <c r="K241" s="84"/>
      <c r="L241" s="84"/>
      <c r="M241" s="73" t="s">
        <v>58</v>
      </c>
      <c r="N241" s="128"/>
    </row>
    <row r="242" spans="1:14" ht="22.5" customHeight="1">
      <c r="A242" s="98"/>
      <c r="B242" s="98"/>
      <c r="C242" s="36">
        <v>904</v>
      </c>
      <c r="D242" s="36">
        <v>709</v>
      </c>
      <c r="E242" s="10" t="s">
        <v>36</v>
      </c>
      <c r="F242" s="36">
        <v>244</v>
      </c>
      <c r="G242" s="84">
        <v>35000</v>
      </c>
      <c r="H242" s="84">
        <v>35000</v>
      </c>
      <c r="I242" s="53">
        <v>35000</v>
      </c>
      <c r="J242" s="84">
        <v>35000</v>
      </c>
      <c r="K242" s="84">
        <v>35000</v>
      </c>
      <c r="L242" s="84">
        <v>35000</v>
      </c>
      <c r="M242" s="73" t="s">
        <v>203</v>
      </c>
      <c r="N242" s="129"/>
    </row>
    <row r="243" spans="1:14" ht="22.5" customHeight="1">
      <c r="A243" s="55"/>
      <c r="B243" s="55"/>
      <c r="C243" s="56"/>
      <c r="D243" s="56"/>
      <c r="E243" s="57"/>
      <c r="F243" s="56"/>
      <c r="G243" s="58"/>
      <c r="H243" s="58"/>
      <c r="I243" s="94"/>
      <c r="J243" s="58"/>
      <c r="K243" s="58"/>
      <c r="L243" s="58"/>
      <c r="M243" s="59" t="s">
        <v>210</v>
      </c>
      <c r="N243" s="56"/>
    </row>
    <row r="244" spans="1:14" ht="22.5" customHeight="1">
      <c r="A244" s="55"/>
      <c r="B244" s="55"/>
      <c r="C244" s="56"/>
      <c r="D244" s="56"/>
      <c r="E244" s="57"/>
      <c r="F244" s="56"/>
      <c r="G244" s="58"/>
      <c r="H244" s="58"/>
      <c r="I244" s="94"/>
      <c r="J244" s="58"/>
      <c r="K244" s="58"/>
      <c r="L244" s="58"/>
      <c r="M244" s="55"/>
      <c r="N244" s="56"/>
    </row>
    <row r="245" spans="1:14" ht="22.5" customHeight="1">
      <c r="A245" s="55"/>
      <c r="B245" s="55"/>
      <c r="C245" s="56"/>
      <c r="D245" s="56"/>
      <c r="E245" s="57"/>
      <c r="F245" s="56"/>
      <c r="G245" s="58"/>
      <c r="H245" s="58"/>
      <c r="I245" s="94"/>
      <c r="J245" s="58"/>
      <c r="K245" s="58"/>
      <c r="L245" s="58"/>
      <c r="M245" s="55"/>
      <c r="N245" s="56"/>
    </row>
    <row r="246" spans="1:14" ht="22.5" customHeight="1">
      <c r="A246" s="55"/>
      <c r="B246" s="55"/>
      <c r="C246" s="56"/>
      <c r="D246" s="56"/>
      <c r="E246" s="57"/>
      <c r="F246" s="56"/>
      <c r="G246" s="58"/>
      <c r="H246" s="58"/>
      <c r="I246" s="94"/>
      <c r="J246" s="58"/>
      <c r="K246" s="58"/>
      <c r="L246" s="58"/>
      <c r="M246" s="55"/>
      <c r="N246" s="56"/>
    </row>
    <row r="247" spans="1:14" ht="22.5" customHeight="1">
      <c r="A247" s="55"/>
      <c r="B247" s="55"/>
      <c r="C247" s="56"/>
      <c r="D247" s="56"/>
      <c r="E247" s="57"/>
      <c r="F247" s="56"/>
      <c r="G247" s="58"/>
      <c r="H247" s="58"/>
      <c r="I247" s="94"/>
      <c r="J247" s="58"/>
      <c r="K247" s="58"/>
      <c r="L247" s="58"/>
      <c r="M247" s="55"/>
      <c r="N247" s="56"/>
    </row>
    <row r="248" spans="1:14" ht="22.5" customHeight="1">
      <c r="A248" s="55"/>
      <c r="B248" s="55"/>
      <c r="C248" s="56"/>
      <c r="D248" s="56"/>
      <c r="E248" s="57"/>
      <c r="F248" s="56"/>
      <c r="G248" s="58"/>
      <c r="H248" s="58"/>
      <c r="I248" s="94"/>
      <c r="J248" s="58"/>
      <c r="K248" s="58"/>
      <c r="L248" s="58"/>
      <c r="M248" s="55"/>
      <c r="N248" s="56"/>
    </row>
    <row r="249" spans="1:14" ht="25.5" customHeight="1">
      <c r="A249" s="28"/>
      <c r="B249" s="28"/>
      <c r="C249" s="29"/>
      <c r="D249" s="29"/>
      <c r="E249" s="30"/>
      <c r="F249" s="31"/>
      <c r="G249" s="43"/>
      <c r="H249" s="43"/>
      <c r="I249" s="95"/>
      <c r="J249" s="43"/>
      <c r="K249" s="43"/>
      <c r="L249" s="43"/>
      <c r="M249" s="35"/>
      <c r="N249" s="28"/>
    </row>
    <row r="250" spans="1:14" ht="40.5" customHeight="1">
      <c r="A250" s="105" t="s">
        <v>236</v>
      </c>
      <c r="B250" s="105"/>
      <c r="C250" s="105"/>
      <c r="D250" s="105"/>
      <c r="E250" s="105"/>
      <c r="F250" s="105"/>
      <c r="G250" s="105"/>
      <c r="H250" s="105"/>
      <c r="I250" s="105"/>
      <c r="J250" s="44"/>
      <c r="K250" s="44"/>
      <c r="L250" s="44"/>
      <c r="M250" s="39" t="s">
        <v>182</v>
      </c>
    </row>
    <row r="251" spans="1:14" ht="18.75">
      <c r="A251" s="121"/>
      <c r="B251" s="121"/>
      <c r="C251" s="121"/>
      <c r="D251" s="121"/>
      <c r="E251" s="121"/>
      <c r="F251" s="121"/>
      <c r="G251" s="54"/>
      <c r="H251" s="54"/>
      <c r="I251" s="96"/>
      <c r="J251" s="54"/>
      <c r="K251" s="54"/>
      <c r="L251" s="54"/>
      <c r="M251" s="76"/>
    </row>
    <row r="252" spans="1:14" ht="15.75" customHeight="1">
      <c r="A252" s="120"/>
      <c r="B252" s="120"/>
      <c r="C252" s="120"/>
      <c r="D252" s="120"/>
      <c r="E252" s="120"/>
      <c r="F252" s="120"/>
      <c r="G252" s="54"/>
      <c r="H252" s="54"/>
      <c r="I252" s="96"/>
      <c r="J252" s="54"/>
      <c r="K252" s="54"/>
      <c r="L252" s="54"/>
    </row>
    <row r="253" spans="1:14" ht="15.75">
      <c r="A253" s="120"/>
      <c r="B253" s="120"/>
      <c r="C253" s="120"/>
      <c r="D253" s="120"/>
      <c r="E253" s="120"/>
      <c r="F253" s="120"/>
      <c r="G253" s="54"/>
      <c r="H253" s="54"/>
      <c r="I253" s="96"/>
      <c r="J253" s="54"/>
      <c r="K253" s="54"/>
      <c r="L253" s="54"/>
    </row>
  </sheetData>
  <mergeCells count="127">
    <mergeCell ref="M60:M62"/>
    <mergeCell ref="N149:N159"/>
    <mergeCell ref="B149:B151"/>
    <mergeCell ref="M65:M67"/>
    <mergeCell ref="J69:J70"/>
    <mergeCell ref="M78:M79"/>
    <mergeCell ref="H69:H70"/>
    <mergeCell ref="M160:M168"/>
    <mergeCell ref="M125:M127"/>
    <mergeCell ref="M87:M89"/>
    <mergeCell ref="M69:M70"/>
    <mergeCell ref="M103:M105"/>
    <mergeCell ref="M82:M83"/>
    <mergeCell ref="F163:F165"/>
    <mergeCell ref="B138:B141"/>
    <mergeCell ref="B136:B137"/>
    <mergeCell ref="M144:M145"/>
    <mergeCell ref="M146:M147"/>
    <mergeCell ref="N236:N242"/>
    <mergeCell ref="N39:N51"/>
    <mergeCell ref="N132:N141"/>
    <mergeCell ref="A221:A223"/>
    <mergeCell ref="B221:B223"/>
    <mergeCell ref="N221:N223"/>
    <mergeCell ref="M100:M102"/>
    <mergeCell ref="N210:N219"/>
    <mergeCell ref="M95:M99"/>
    <mergeCell ref="M106:M114"/>
    <mergeCell ref="M154:M156"/>
    <mergeCell ref="M157:M159"/>
    <mergeCell ref="F160:F162"/>
    <mergeCell ref="A95:A99"/>
    <mergeCell ref="N170:N179"/>
    <mergeCell ref="N54:N120"/>
    <mergeCell ref="A191:A193"/>
    <mergeCell ref="A138:A141"/>
    <mergeCell ref="M115:M120"/>
    <mergeCell ref="F157:F159"/>
    <mergeCell ref="F154:F156"/>
    <mergeCell ref="G69:G70"/>
    <mergeCell ref="M202:M204"/>
    <mergeCell ref="M43:M45"/>
    <mergeCell ref="A149:A153"/>
    <mergeCell ref="A115:A120"/>
    <mergeCell ref="K69:K70"/>
    <mergeCell ref="L69:L70"/>
    <mergeCell ref="A132:A135"/>
    <mergeCell ref="B132:B135"/>
    <mergeCell ref="A122:A127"/>
    <mergeCell ref="B152:B153"/>
    <mergeCell ref="M221:M222"/>
    <mergeCell ref="I69:I70"/>
    <mergeCell ref="M84:M85"/>
    <mergeCell ref="A136:A137"/>
    <mergeCell ref="M205:M207"/>
    <mergeCell ref="A205:A207"/>
    <mergeCell ref="A182:A184"/>
    <mergeCell ref="M182:M184"/>
    <mergeCell ref="M177:M179"/>
    <mergeCell ref="M199:M200"/>
    <mergeCell ref="A214:A215"/>
    <mergeCell ref="A216:A218"/>
    <mergeCell ref="A144:A145"/>
    <mergeCell ref="A146:A147"/>
    <mergeCell ref="A225:A229"/>
    <mergeCell ref="B225:B228"/>
    <mergeCell ref="F166:F168"/>
    <mergeCell ref="M191:M195"/>
    <mergeCell ref="A253:F253"/>
    <mergeCell ref="A251:F251"/>
    <mergeCell ref="A236:A242"/>
    <mergeCell ref="B240:B242"/>
    <mergeCell ref="A252:F252"/>
    <mergeCell ref="B236:B239"/>
    <mergeCell ref="A177:A179"/>
    <mergeCell ref="A166:A168"/>
    <mergeCell ref="A169:A171"/>
    <mergeCell ref="A196:A198"/>
    <mergeCell ref="A202:A204"/>
    <mergeCell ref="A187:A189"/>
    <mergeCell ref="M169:M171"/>
    <mergeCell ref="M187:M189"/>
    <mergeCell ref="M196:M198"/>
    <mergeCell ref="A250:I250"/>
    <mergeCell ref="A231:A233"/>
    <mergeCell ref="M231:M233"/>
    <mergeCell ref="M225:M228"/>
    <mergeCell ref="A39:A42"/>
    <mergeCell ref="B39:B40"/>
    <mergeCell ref="B41:B42"/>
    <mergeCell ref="B113:B114"/>
    <mergeCell ref="A59:A67"/>
    <mergeCell ref="A55:A58"/>
    <mergeCell ref="A46:A48"/>
    <mergeCell ref="B56:B57"/>
    <mergeCell ref="A103:A105"/>
    <mergeCell ref="A100:A102"/>
    <mergeCell ref="A49:A51"/>
    <mergeCell ref="B109:B110"/>
    <mergeCell ref="B63:B67"/>
    <mergeCell ref="B59:B62"/>
    <mergeCell ref="B69:B72"/>
    <mergeCell ref="A106:A114"/>
    <mergeCell ref="A78:A80"/>
    <mergeCell ref="A43:A45"/>
    <mergeCell ref="N24:N32"/>
    <mergeCell ref="A15:A21"/>
    <mergeCell ref="B12:B13"/>
    <mergeCell ref="C12:F12"/>
    <mergeCell ref="M12:M13"/>
    <mergeCell ref="A12:A13"/>
    <mergeCell ref="A25:A27"/>
    <mergeCell ref="M1:N1"/>
    <mergeCell ref="M3:N3"/>
    <mergeCell ref="M4:N4"/>
    <mergeCell ref="M2:N2"/>
    <mergeCell ref="A9:N9"/>
    <mergeCell ref="M6:N6"/>
    <mergeCell ref="M7:N7"/>
    <mergeCell ref="N12:N13"/>
    <mergeCell ref="A10:M10"/>
    <mergeCell ref="N15:N21"/>
    <mergeCell ref="B25:B27"/>
    <mergeCell ref="G12:L12"/>
    <mergeCell ref="A30:A31"/>
    <mergeCell ref="A28:A29"/>
    <mergeCell ref="B30:B31"/>
  </mergeCells>
  <pageMargins left="0.25" right="0.25" top="0.75" bottom="0.75" header="0.3" footer="0.3"/>
  <pageSetup paperSize="9" scale="55" fitToHeight="0" orientation="landscape" r:id="rId1"/>
  <rowBreaks count="8" manualBreakCount="8">
    <brk id="27" max="14" man="1"/>
    <brk id="51" max="14" man="1"/>
    <brk id="68" max="14" man="1"/>
    <brk id="81" max="14" man="1"/>
    <brk id="135" max="14" man="1"/>
    <brk id="171" max="14" man="1"/>
    <brk id="199" max="14" man="1"/>
    <brk id="213" max="14" man="1"/>
  </rowBreaks>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2024-09-04T01:53:24Z</cp:lastPrinted>
  <dcterms:created xsi:type="dcterms:W3CDTF">2015-11-05T09:45:57Z</dcterms:created>
  <dcterms:modified xsi:type="dcterms:W3CDTF">2024-09-04T01:53:51Z</dcterms:modified>
</cp:coreProperties>
</file>