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75" yWindow="150" windowWidth="18225" windowHeight="12315" activeTab="1"/>
  </bookViews>
  <sheets>
    <sheet name="ОТЧЕТ" sheetId="1" r:id="rId1"/>
    <sheet name="ИНФОРМАЦИЯ" sheetId="11" r:id="rId2"/>
  </sheets>
  <definedNames>
    <definedName name="_GoBack" localSheetId="0">ОТЧЕТ!$I$23</definedName>
    <definedName name="_xlnm.Print_Titles" localSheetId="1">ИНФОРМАЦИЯ!$4:$6</definedName>
    <definedName name="_xlnm.Print_Titles" localSheetId="0">ОТЧЕТ!$5:$5</definedName>
    <definedName name="_xlnm.Print_Area" localSheetId="1">ИНФОРМАЦИЯ!$A$1:$L$140</definedName>
    <definedName name="_xlnm.Print_Area" localSheetId="0">ОТЧЕТ!$A$1:$J$239</definedName>
  </definedNames>
  <calcPr calcId="124519"/>
</workbook>
</file>

<file path=xl/calcChain.xml><?xml version="1.0" encoding="utf-8"?>
<calcChain xmlns="http://schemas.openxmlformats.org/spreadsheetml/2006/main">
  <c r="J128" i="11"/>
  <c r="K128" s="1"/>
  <c r="F128"/>
  <c r="J127"/>
  <c r="F127"/>
  <c r="J126"/>
  <c r="F126"/>
  <c r="J122"/>
  <c r="F122"/>
  <c r="F121" s="1"/>
  <c r="I121"/>
  <c r="H121"/>
  <c r="G121"/>
  <c r="E121"/>
  <c r="D121"/>
  <c r="C121"/>
  <c r="P119"/>
  <c r="K119"/>
  <c r="J119"/>
  <c r="H119"/>
  <c r="F119"/>
  <c r="K118"/>
  <c r="J118"/>
  <c r="F118"/>
  <c r="J117"/>
  <c r="F117"/>
  <c r="F114" s="1"/>
  <c r="J116"/>
  <c r="K116" s="1"/>
  <c r="F116"/>
  <c r="J115"/>
  <c r="F115"/>
  <c r="I114"/>
  <c r="H114"/>
  <c r="G114"/>
  <c r="J114" s="1"/>
  <c r="E114"/>
  <c r="D114"/>
  <c r="C114"/>
  <c r="K112"/>
  <c r="J112"/>
  <c r="F112"/>
  <c r="J111"/>
  <c r="K111" s="1"/>
  <c r="F111"/>
  <c r="J102"/>
  <c r="F102"/>
  <c r="I101"/>
  <c r="H101"/>
  <c r="G101"/>
  <c r="E101"/>
  <c r="D101"/>
  <c r="D129" s="1"/>
  <c r="C101"/>
  <c r="J98"/>
  <c r="K98" s="1"/>
  <c r="F98"/>
  <c r="G97"/>
  <c r="J97" s="1"/>
  <c r="K97" s="1"/>
  <c r="F97"/>
  <c r="J96"/>
  <c r="F96"/>
  <c r="K96" s="1"/>
  <c r="K95"/>
  <c r="J95"/>
  <c r="F95"/>
  <c r="J94"/>
  <c r="K94" s="1"/>
  <c r="F94"/>
  <c r="I93"/>
  <c r="H93"/>
  <c r="E93"/>
  <c r="D93"/>
  <c r="C93"/>
  <c r="J92"/>
  <c r="F92"/>
  <c r="J88"/>
  <c r="K88" s="1"/>
  <c r="F88"/>
  <c r="D88"/>
  <c r="J87"/>
  <c r="K87" s="1"/>
  <c r="F87"/>
  <c r="J86"/>
  <c r="F86"/>
  <c r="K86" s="1"/>
  <c r="K85"/>
  <c r="J85"/>
  <c r="F85"/>
  <c r="J84"/>
  <c r="I84"/>
  <c r="H84"/>
  <c r="G84"/>
  <c r="F84"/>
  <c r="E84"/>
  <c r="D84"/>
  <c r="C84"/>
  <c r="P81"/>
  <c r="P79"/>
  <c r="J79"/>
  <c r="F79"/>
  <c r="P77"/>
  <c r="P76"/>
  <c r="J76"/>
  <c r="K76" s="1"/>
  <c r="F76"/>
  <c r="P75"/>
  <c r="J75"/>
  <c r="K75" s="1"/>
  <c r="F75"/>
  <c r="P74"/>
  <c r="P72"/>
  <c r="J71"/>
  <c r="F71"/>
  <c r="P68"/>
  <c r="P67"/>
  <c r="P66"/>
  <c r="P65"/>
  <c r="P64"/>
  <c r="P63"/>
  <c r="P58"/>
  <c r="P57"/>
  <c r="G57"/>
  <c r="J57" s="1"/>
  <c r="K57" s="1"/>
  <c r="F57"/>
  <c r="P56"/>
  <c r="P55"/>
  <c r="P53"/>
  <c r="P52"/>
  <c r="P51"/>
  <c r="P50"/>
  <c r="P49"/>
  <c r="P48"/>
  <c r="K48"/>
  <c r="J48"/>
  <c r="F48"/>
  <c r="I47"/>
  <c r="H47"/>
  <c r="G47"/>
  <c r="E47"/>
  <c r="D47"/>
  <c r="C47"/>
  <c r="J46"/>
  <c r="K46" s="1"/>
  <c r="F46"/>
  <c r="K44"/>
  <c r="J44"/>
  <c r="F44"/>
  <c r="J39"/>
  <c r="K39" s="1"/>
  <c r="F39"/>
  <c r="J13"/>
  <c r="F13"/>
  <c r="I12"/>
  <c r="H12"/>
  <c r="G12"/>
  <c r="E12"/>
  <c r="D12"/>
  <c r="C12"/>
  <c r="J11"/>
  <c r="F11"/>
  <c r="K9"/>
  <c r="J9"/>
  <c r="F9"/>
  <c r="J8"/>
  <c r="K8" s="1"/>
  <c r="F8"/>
  <c r="I7"/>
  <c r="H7"/>
  <c r="G7"/>
  <c r="E7"/>
  <c r="F7" s="1"/>
  <c r="D7"/>
  <c r="C7"/>
  <c r="K114" l="1"/>
  <c r="K84"/>
  <c r="F93"/>
  <c r="H129"/>
  <c r="I129"/>
  <c r="J7"/>
  <c r="K7" s="1"/>
  <c r="K11"/>
  <c r="K13"/>
  <c r="J47"/>
  <c r="K79"/>
  <c r="K102"/>
  <c r="F47"/>
  <c r="F129" s="1"/>
  <c r="F131" s="1"/>
  <c r="E129"/>
  <c r="C129"/>
  <c r="F12"/>
  <c r="K71"/>
  <c r="K92"/>
  <c r="F101"/>
  <c r="K117"/>
  <c r="K122"/>
  <c r="K127"/>
  <c r="J12"/>
  <c r="K12" s="1"/>
  <c r="G93"/>
  <c r="G129" s="1"/>
  <c r="J101"/>
  <c r="J93"/>
  <c r="K93" s="1"/>
  <c r="J121"/>
  <c r="K121" s="1"/>
  <c r="K47" l="1"/>
  <c r="J129"/>
  <c r="K101"/>
  <c r="K129" l="1"/>
  <c r="J131"/>
  <c r="E105" i="1" l="1"/>
  <c r="C58"/>
  <c r="C55" l="1"/>
  <c r="E204" l="1"/>
  <c r="E161"/>
  <c r="E23"/>
  <c r="E171"/>
  <c r="E110"/>
  <c r="E104"/>
  <c r="E89"/>
  <c r="E70"/>
  <c r="E65"/>
  <c r="E55"/>
  <c r="E40"/>
  <c r="E39"/>
  <c r="E22"/>
  <c r="C171"/>
  <c r="B171"/>
  <c r="C161"/>
  <c r="B161"/>
  <c r="C104"/>
  <c r="B104"/>
  <c r="C89"/>
  <c r="B89"/>
  <c r="C65"/>
  <c r="B65"/>
  <c r="F39" l="1"/>
  <c r="F89"/>
  <c r="B55"/>
  <c r="B40"/>
  <c r="F40" s="1"/>
  <c r="C39"/>
  <c r="B39"/>
  <c r="C23"/>
  <c r="B23"/>
  <c r="C22"/>
  <c r="B22"/>
  <c r="H22" s="1"/>
  <c r="F68" l="1"/>
  <c r="H141" l="1"/>
  <c r="D11" l="1"/>
  <c r="E11"/>
  <c r="B154" l="1"/>
  <c r="G176"/>
  <c r="G174"/>
  <c r="F226" l="1"/>
  <c r="F225"/>
  <c r="F224"/>
  <c r="F219"/>
  <c r="F211"/>
  <c r="F210"/>
  <c r="F209"/>
  <c r="F191"/>
  <c r="F190"/>
  <c r="F189"/>
  <c r="F169"/>
  <c r="F164"/>
  <c r="F160"/>
  <c r="F159"/>
  <c r="F149"/>
  <c r="F144"/>
  <c r="F141"/>
  <c r="F139"/>
  <c r="F134"/>
  <c r="F129"/>
  <c r="F119"/>
  <c r="F116"/>
  <c r="F115"/>
  <c r="F114"/>
  <c r="F110"/>
  <c r="F109"/>
  <c r="F108"/>
  <c r="F105"/>
  <c r="F103"/>
  <c r="F100"/>
  <c r="F98"/>
  <c r="F88"/>
  <c r="F83"/>
  <c r="F78"/>
  <c r="F64"/>
  <c r="F63"/>
  <c r="F54"/>
  <c r="F53"/>
  <c r="F21"/>
  <c r="F18"/>
  <c r="F17"/>
  <c r="F16"/>
  <c r="E13"/>
  <c r="F36" l="1"/>
  <c r="F171"/>
  <c r="F161"/>
  <c r="F22"/>
  <c r="F65"/>
  <c r="F70"/>
  <c r="F55"/>
  <c r="F23"/>
  <c r="C154" l="1"/>
  <c r="F104"/>
  <c r="B176" l="1"/>
  <c r="B13" l="1"/>
  <c r="F13" s="1"/>
  <c r="C95" l="1"/>
  <c r="D95"/>
  <c r="E95"/>
  <c r="G95"/>
  <c r="C94"/>
  <c r="D94"/>
  <c r="E94"/>
  <c r="G94"/>
  <c r="D93"/>
  <c r="E93"/>
  <c r="G93"/>
  <c r="C93"/>
  <c r="B94"/>
  <c r="B95"/>
  <c r="B93"/>
  <c r="D9"/>
  <c r="H100"/>
  <c r="H98"/>
  <c r="F94" l="1"/>
  <c r="F95"/>
  <c r="F93"/>
  <c r="E124"/>
  <c r="H169" l="1"/>
  <c r="H114"/>
  <c r="H226"/>
  <c r="H224"/>
  <c r="H219"/>
  <c r="H216"/>
  <c r="H214"/>
  <c r="H209"/>
  <c r="H201"/>
  <c r="H199"/>
  <c r="H189"/>
  <c r="H164"/>
  <c r="H161"/>
  <c r="H159"/>
  <c r="H149"/>
  <c r="H144"/>
  <c r="H139"/>
  <c r="H134"/>
  <c r="H129"/>
  <c r="H119"/>
  <c r="H110"/>
  <c r="H108"/>
  <c r="H105"/>
  <c r="H103"/>
  <c r="H88"/>
  <c r="H83"/>
  <c r="H78"/>
  <c r="H73"/>
  <c r="H70"/>
  <c r="H68"/>
  <c r="H63"/>
  <c r="H55"/>
  <c r="H53"/>
  <c r="H48"/>
  <c r="H43"/>
  <c r="H40"/>
  <c r="H39"/>
  <c r="H36"/>
  <c r="H26"/>
  <c r="H21"/>
  <c r="H16"/>
  <c r="F201"/>
  <c r="F199"/>
  <c r="F73"/>
  <c r="F48"/>
  <c r="F43"/>
  <c r="F26"/>
  <c r="D69"/>
  <c r="H17"/>
  <c r="H18"/>
  <c r="H23" l="1"/>
  <c r="H104" l="1"/>
  <c r="H171"/>
  <c r="H89"/>
  <c r="H191" l="1"/>
  <c r="B124"/>
  <c r="C124"/>
  <c r="G124"/>
  <c r="B125"/>
  <c r="C125"/>
  <c r="E125"/>
  <c r="G125"/>
  <c r="B126"/>
  <c r="C126"/>
  <c r="E126"/>
  <c r="G126"/>
  <c r="B127"/>
  <c r="C127"/>
  <c r="E127"/>
  <c r="G127"/>
  <c r="B58"/>
  <c r="E58"/>
  <c r="G58"/>
  <c r="B59"/>
  <c r="C59"/>
  <c r="E59"/>
  <c r="G59"/>
  <c r="B60"/>
  <c r="C60"/>
  <c r="E60"/>
  <c r="G60"/>
  <c r="B61"/>
  <c r="C61"/>
  <c r="E61"/>
  <c r="G61"/>
  <c r="E31"/>
  <c r="F126" l="1"/>
  <c r="D60"/>
  <c r="D58"/>
  <c r="D126"/>
  <c r="D124"/>
  <c r="F60"/>
  <c r="F58"/>
  <c r="F124"/>
  <c r="H211"/>
  <c r="H60"/>
  <c r="H58"/>
  <c r="H126"/>
  <c r="H124"/>
  <c r="C207"/>
  <c r="E207"/>
  <c r="G207"/>
  <c r="C206"/>
  <c r="E206"/>
  <c r="G206"/>
  <c r="C205"/>
  <c r="E205"/>
  <c r="G205"/>
  <c r="C204"/>
  <c r="G204"/>
  <c r="B205"/>
  <c r="B206"/>
  <c r="B207"/>
  <c r="B204"/>
  <c r="G177"/>
  <c r="E177"/>
  <c r="C177"/>
  <c r="B177"/>
  <c r="E176"/>
  <c r="C176"/>
  <c r="G175"/>
  <c r="E175"/>
  <c r="C175"/>
  <c r="B175"/>
  <c r="E174"/>
  <c r="C174"/>
  <c r="B174"/>
  <c r="C157"/>
  <c r="E157"/>
  <c r="G157"/>
  <c r="C156"/>
  <c r="E156"/>
  <c r="G156"/>
  <c r="C155"/>
  <c r="E155"/>
  <c r="G155"/>
  <c r="E154"/>
  <c r="E6" s="1"/>
  <c r="G154"/>
  <c r="B155"/>
  <c r="B156"/>
  <c r="B157"/>
  <c r="C96"/>
  <c r="E96"/>
  <c r="G96"/>
  <c r="B96"/>
  <c r="D206" l="1"/>
  <c r="H154"/>
  <c r="D156"/>
  <c r="H93"/>
  <c r="H204"/>
  <c r="H94"/>
  <c r="F156"/>
  <c r="H174"/>
  <c r="H176"/>
  <c r="F206"/>
  <c r="H95"/>
  <c r="D154"/>
  <c r="H156"/>
  <c r="F174"/>
  <c r="F176"/>
  <c r="D204"/>
  <c r="H206"/>
  <c r="F154"/>
  <c r="D174"/>
  <c r="D176"/>
  <c r="F204"/>
  <c r="C34"/>
  <c r="E34"/>
  <c r="G34"/>
  <c r="B34"/>
  <c r="C33"/>
  <c r="E33"/>
  <c r="E8" s="1"/>
  <c r="G33"/>
  <c r="B33"/>
  <c r="B8" s="1"/>
  <c r="C32"/>
  <c r="E32"/>
  <c r="G32"/>
  <c r="B32"/>
  <c r="C31"/>
  <c r="G31"/>
  <c r="B31"/>
  <c r="C14"/>
  <c r="E14"/>
  <c r="G14"/>
  <c r="B14"/>
  <c r="C13"/>
  <c r="G13"/>
  <c r="C12"/>
  <c r="E12"/>
  <c r="G12"/>
  <c r="B12"/>
  <c r="C11"/>
  <c r="G11"/>
  <c r="B11"/>
  <c r="F12" l="1"/>
  <c r="G8"/>
  <c r="E9"/>
  <c r="G9"/>
  <c r="B9"/>
  <c r="C9"/>
  <c r="B6"/>
  <c r="C7"/>
  <c r="B7"/>
  <c r="C6"/>
  <c r="F8"/>
  <c r="F31"/>
  <c r="G6"/>
  <c r="E7"/>
  <c r="C8"/>
  <c r="G7"/>
  <c r="H32"/>
  <c r="D31"/>
  <c r="H33"/>
  <c r="D33"/>
  <c r="D32"/>
  <c r="D7" s="1"/>
  <c r="H11"/>
  <c r="H13"/>
  <c r="H31"/>
  <c r="F32"/>
  <c r="F33"/>
  <c r="F11"/>
  <c r="D13"/>
  <c r="H6" l="1"/>
  <c r="F6"/>
  <c r="F7"/>
  <c r="D6"/>
  <c r="D8"/>
  <c r="H7"/>
  <c r="H8"/>
</calcChain>
</file>

<file path=xl/sharedStrings.xml><?xml version="1.0" encoding="utf-8"?>
<sst xmlns="http://schemas.openxmlformats.org/spreadsheetml/2006/main" count="535" uniqueCount="315">
  <si>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</si>
  <si>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</si>
  <si>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</si>
  <si>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</si>
  <si>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</si>
  <si>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</si>
  <si>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</si>
  <si>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</si>
  <si>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</si>
  <si>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</si>
  <si>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</si>
  <si>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</si>
  <si>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</si>
  <si>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</si>
  <si>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</si>
  <si>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</si>
  <si>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</si>
  <si>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</si>
  <si>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</si>
  <si>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</si>
  <si>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</si>
  <si>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</si>
  <si>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</si>
  <si>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</si>
  <si>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</si>
  <si>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</si>
  <si>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</si>
  <si>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</si>
  <si>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</si>
  <si>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</si>
  <si>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</si>
  <si>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</si>
  <si>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Подпрограмма «Модернизация объектов коммунальной инфраструктуры»</t>
  </si>
  <si>
    <t>Подпрограмма «Чистая вода»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</si>
  <si>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</si>
  <si>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</si>
  <si>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</si>
  <si>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</si>
  <si>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</si>
  <si>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</si>
  <si>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</si>
  <si>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</si>
  <si>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</si>
  <si>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</si>
  <si>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</si>
  <si>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</si>
  <si>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</si>
  <si>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</si>
  <si>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</si>
  <si>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</si>
  <si>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</si>
  <si>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</si>
  <si>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</si>
  <si>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</si>
  <si>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</si>
  <si>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</si>
  <si>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</si>
  <si>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</si>
  <si>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</si>
  <si>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</si>
  <si>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</si>
  <si>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</si>
  <si>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</si>
  <si>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</si>
  <si>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</si>
  <si>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</si>
  <si>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</si>
  <si>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</si>
  <si>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</si>
  <si>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</si>
  <si>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</si>
  <si>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</si>
  <si>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</si>
  <si>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</si>
  <si>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</si>
  <si>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</si>
  <si>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</si>
  <si>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</si>
  <si>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</si>
  <si>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</si>
  <si>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</si>
  <si>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</si>
  <si>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</si>
  <si>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</si>
  <si>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</si>
  <si>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Обеспечение деятельности органов местного самоуправления</t>
  </si>
  <si>
    <t>Обеспечение мер социальной поддержки детей-сирот и детей, оставшихся без попечения родителей.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</si>
  <si>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</si>
  <si>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</si>
  <si>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</si>
  <si>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</si>
  <si>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</si>
  <si>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</si>
  <si>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</si>
  <si>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</si>
  <si>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</si>
  <si>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</si>
  <si>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</si>
  <si>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</si>
  <si>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</si>
  <si>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</si>
  <si>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</si>
  <si>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</si>
  <si>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</si>
  <si>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</si>
  <si>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</si>
  <si>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</si>
  <si>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</si>
  <si>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</si>
  <si>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</si>
  <si>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</si>
  <si>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</si>
  <si>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</si>
  <si>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</si>
  <si>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</si>
  <si>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</si>
  <si>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</si>
  <si>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</si>
  <si>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</si>
  <si>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</si>
  <si>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</si>
  <si>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</si>
  <si>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</si>
  <si>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</si>
  <si>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</si>
  <si>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</si>
  <si>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</si>
  <si>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</si>
  <si>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</si>
  <si>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</si>
  <si>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</si>
  <si>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</si>
  <si>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</si>
  <si>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</si>
  <si>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</si>
  <si>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</si>
  <si>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</si>
  <si>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</si>
  <si>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>Муниципальная программа «Улучшение условий и охраны труда в Усть-Абаканском районе»</t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</si>
  <si>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 из них </t>
    </r>
    <r>
      <rPr>
        <b/>
        <sz val="14"/>
        <rFont val="Times New Roman"/>
        <family val="1"/>
        <charset val="204"/>
      </rPr>
      <t xml:space="preserve"> (РХ), 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</si>
  <si>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t>1.Обеспечение деятельности органов местного самоуправления;
2.Охрана биотермической ямы.</t>
  </si>
  <si>
    <t>Осуществление отдельных государственных полномочий по предупреждению и ликвидации болезней животных</t>
  </si>
  <si>
    <r>
      <t xml:space="preserve">2. Строительство и реконструкцию объектов коммунальной инфраструктуры, в т.ч. разработка проектно-сметной документации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</t>
    </r>
  </si>
  <si>
    <r>
      <t xml:space="preserve">2.Содержание, капитальный ремонт и строительство дорог общего пользования, в том числе разработка ПСД - </t>
    </r>
    <r>
      <rPr>
        <sz val="14"/>
        <rFont val="Times New Roman"/>
        <family val="1"/>
        <charset val="204"/>
      </rPr>
      <t xml:space="preserve">0,0 , 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</si>
  <si>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>Организация межмуниципального транспортного обслуживания населения</t>
  </si>
  <si>
    <t>Мероприятия в области улучшений условий и охраны труда</t>
  </si>
  <si>
    <t>Расходы на выплаты персоналу муниципальных органов</t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</si>
  <si>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перевозчику маршрута №113 "п.Усть-Абакан - п.Расцвет - п.Тепличный - с Зеленое"</t>
    </r>
  </si>
  <si>
    <t xml:space="preserve"> 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</si>
  <si>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Организация и проведение районного конкурса «Предприниматель 2020 года»                                                                     </t>
    </r>
  </si>
  <si>
    <t xml:space="preserve">Организация и проведение районного конкурса «Предприниматель 2020 года»     </t>
  </si>
  <si>
    <t>Перечислена субсидия 5-м молодым семьям</t>
  </si>
  <si>
    <t>Поддержка и развитие систем коммунального комплекса</t>
  </si>
  <si>
    <t xml:space="preserve"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                                                                                               </t>
  </si>
  <si>
    <t>Проведение ремонта загородных детских лагерей</t>
  </si>
  <si>
    <r>
      <rPr>
        <b/>
        <sz val="14"/>
        <color theme="1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2387,7, из них</t>
    </r>
    <r>
      <rPr>
        <b/>
        <sz val="14"/>
        <color theme="1"/>
        <rFont val="Times New Roman"/>
        <family val="1"/>
        <charset val="204"/>
      </rPr>
      <t xml:space="preserve">:  2339,9(РХ), 47,8(МБ)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^Приобретение учебной мебели - 2387,7 (Сапоговская СОШ-468,1, Доможаковская СОШ-591,9, Калининская СОШ-591,9, У-Абаканская СОШ-591,8, Красноозерная ООШ-144,0);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</si>
  <si>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</si>
  <si>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r>
      <t xml:space="preserve">3. Строительство, реконструкция объектов муниципальной собственности, в том числе разработка проектно-сметной документации - 9,4, </t>
    </r>
    <r>
      <rPr>
        <sz val="14"/>
        <rFont val="Times New Roman"/>
        <family val="1"/>
        <charset val="204"/>
      </rPr>
      <t xml:space="preserve"> Выдача технических условий услуг связи на объект строительства библиотеки.</t>
    </r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</si>
  <si>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полномочий.                                                                                                                                                                         5.Дополнительное профессиональное образование муниципальных служащих                                                                              </t>
  </si>
  <si>
    <t xml:space="preserve">1.Иные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                                                                                                                  3.Осуществление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                                                             4.Дополнительное профессиональное образование муниципальных служащих    </t>
  </si>
  <si>
    <r>
      <t xml:space="preserve">5. Обеспечение развития и укрепления материально-технической базы домов культуры в населенных пунктах с числом жителей до 50 тысяч человек 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 xml:space="preserve">- 325,3, в том числе: </t>
    </r>
    <r>
      <rPr>
        <b/>
        <sz val="14"/>
        <rFont val="Times New Roman"/>
        <family val="1"/>
        <charset val="204"/>
      </rPr>
      <t xml:space="preserve">6,5 (МБ), 28,7 (РХ), 290,1 (РФ)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Текущий ремонт помещений ДК Гагарина (Гардероба, Гримерных, корридоров, фойе).</t>
    </r>
  </si>
  <si>
    <t xml:space="preserve">1.Мероприятия по профилактике асоциального поведения несовершеннолетних;                                                                                                                                                                         2.Антинаркотическая акция «Родительский урок»;                                                                                                      3.Организация выпусков информационно-наглядных материалов по профилактике правонарушений среди молодежи и несовершеннолетних;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районных антинаркотических акций. </t>
  </si>
  <si>
    <t>Трудоустройство несовершеннолетних, состоящих на профилактическом учете в КДН и ЗП</t>
  </si>
  <si>
    <t>Финансирование производилось по заявкам</t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</si>
  <si>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- 41,4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с.Калинино, пени по зем.налогу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</si>
  <si>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- 2461,4, из них: </t>
    </r>
    <r>
      <rPr>
        <b/>
        <sz val="14"/>
        <color theme="1"/>
        <rFont val="Times New Roman"/>
        <family val="1"/>
        <charset val="204"/>
      </rPr>
      <t>2461,4(РФ), 24,4(РХ), 24,6(МБ)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Усть-Бюрская СОШ</t>
    </r>
  </si>
  <si>
    <r>
      <t xml:space="preserve">4. Укрепление материально-технической базы муниципальных учреждений в сфере культуры - </t>
    </r>
    <r>
      <rPr>
        <sz val="14"/>
        <rFont val="Times New Roman"/>
        <family val="1"/>
        <charset val="204"/>
      </rPr>
      <t xml:space="preserve">393,9, в том числе: </t>
    </r>
    <r>
      <rPr>
        <b/>
        <sz val="14"/>
        <rFont val="Times New Roman"/>
        <family val="1"/>
        <charset val="204"/>
      </rPr>
      <t xml:space="preserve">7,9 (МБ), 386,0 (РХ) </t>
    </r>
    <r>
      <rPr>
        <sz val="14"/>
        <rFont val="Times New Roman"/>
        <family val="1"/>
        <charset val="204"/>
      </rPr>
      <t>Приобретение книг</t>
    </r>
  </si>
  <si>
    <r>
      <t xml:space="preserve">Региональный проект Республики Хакасия «Творческие люди»                                                                                               1. Государственная поддержка отрасли культуры - </t>
    </r>
    <r>
      <rPr>
        <sz val="14"/>
        <rFont val="Times New Roman"/>
        <family val="1"/>
        <charset val="204"/>
      </rPr>
      <t>154,6, в том числе:</t>
    </r>
    <r>
      <rPr>
        <b/>
        <sz val="14"/>
        <rFont val="Times New Roman"/>
        <family val="1"/>
        <charset val="204"/>
      </rPr>
      <t xml:space="preserve"> 3,1(МБ), 1,5(РХ), 150,0(РФ)                                       </t>
    </r>
    <r>
      <rPr>
        <sz val="14"/>
        <rFont val="Times New Roman"/>
        <family val="1"/>
        <charset val="204"/>
      </rPr>
      <t>1. Премия лучшему работнику культуры «Московской сельской библиотеки» - 51,5;                                                                         2. Оснащение «В-Биджинской сельской библиотеки» - 103,1 (приобретение экрана, ноутбука, доски, кресла, принтера, внешнего жесткого диска, резака, брошюратора).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</si>
  <si>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- 350,0</t>
    </r>
    <r>
      <rPr>
        <sz val="14"/>
        <rFont val="Times New Roman"/>
        <family val="1"/>
        <charset val="204"/>
      </rPr>
      <t xml:space="preserve">                                                                              1. Приобретение акустическая система - 150,0;                                                                                                                                                     2. Фортепиано, пюпитр, ремни для баяна, струны, гитара - 200,0.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</si>
  <si>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>Финансирование производилось в соответствии с поданными заявками.</t>
  </si>
  <si>
    <r>
      <t xml:space="preserve">Региональный проект Республики Хакасия «Культурная среда»                                                                                                           1.  Создание модельных муниципальных библиотек - 5000,0 (РФ),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1. Приобретение мебели - 454,8;                                                                                                                                                                                 2. Приобретение антивандальной кнопки - 23,0;                                                                                                                                                                3. Рулонные жалюжи - 48,2;                                                                                                                                                                  4.Книжный фонд - 1596,6;                                                                                                                                                                                                    5. Курсы повышения квалификации библиотекарей - 5,0;                                                                                                                                                          6. Периодические печатные издания - 27,5;                                                                                                                                                               7. Программы ЭВМ - 165,3;                                                                                                                                                                                                                  8. Приобретение компьют. оборудования - 713,4;                                                                                                                                                                               9. Интерактивный робот-библиотекарь - 680,0;                                                                                                                           10. Текущий ремонт помещений - 870,1;                                                                                                                                                                             11. Стремянка  - 74,2;                                                                                                                                                                                                    12. Лестничный подъемник - 154,0;                                                                                                                                       13. Приобретение стелажей - 187,9.</t>
    </r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</si>
  <si>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</si>
  <si>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 xml:space="preserve"> о реализации муниципальных программ, действующих на территории Усть-Абаканского района Республики Хакасия за 2021 года.</t>
  </si>
  <si>
    <t>Выполнение работ по разработке проекта внесения изменений в ген.план и проект.внесения изменений в прав.землепользования и застройки</t>
  </si>
  <si>
    <r>
      <rPr>
        <b/>
        <sz val="14"/>
        <color theme="1"/>
        <rFont val="Times New Roman"/>
        <family val="1"/>
        <charset val="204"/>
      </rPr>
      <t>1.Обеспечение деятельности УИО - 14411,1</t>
    </r>
    <r>
      <rPr>
        <sz val="14"/>
        <color theme="1"/>
        <rFont val="Times New Roman"/>
        <family val="1"/>
        <charset val="204"/>
      </rPr>
      <t xml:space="preserve">, в том числе: заработная плата - 7818,6; начисления на выплаты по оплате труда - 2357,8; командировочные расходы - 129,3; услуги связи - 206,4; конверты - 144,3; транспортные услуги - 292,9; работы, услуги по содержанию имущества - 1569,5; прочие работы, услуги - </t>
    </r>
    <r>
      <rPr>
        <sz val="14"/>
        <rFont val="Times New Roman"/>
        <family val="1"/>
        <charset val="204"/>
      </rPr>
      <t>790,8</t>
    </r>
    <r>
      <rPr>
        <sz val="14"/>
        <color theme="1"/>
        <rFont val="Times New Roman"/>
        <family val="1"/>
        <charset val="204"/>
      </rPr>
      <t xml:space="preserve">; страхование - 8,1; приобретение основных средств - 689,8; приобретение материальных запасов - </t>
    </r>
    <r>
      <rPr>
        <sz val="14"/>
        <rFont val="Times New Roman"/>
        <family val="1"/>
        <charset val="204"/>
      </rPr>
      <t>350,0; транспортный налог - 53,6.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- 267,3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</si>
  <si>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- 2093,5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- 726,5;                                                                                                                                                                                                                                        ^Выполнение работ по описанию местоположения границ территорий МО Усть-Абаканский район и МО Калининский с/с - 20,0;                                                                                                                                                                        ^Межевание земельных участков и постановка на кадастровый учет - 120,0;                                                                                          ^Проведение государственной историко-культурной экспертизы земельных участков - 360,0;                                                                                                                             ^Разработка документов по обеспечению сохранности объектов археологического наследия - 150,0;                                                                                                                                     ^Выполнение археологического исследования гос.историко-культурной экспертизы - 717,0.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</si>
  <si>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t xml:space="preserve">5.Обеспечение обслуживания, содержания и распоряжения муниципальной собственность - 964,9,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домов, текущий ремонт в муниципальной собственности,уборка территорий муниципальной собственности - 542,5;                                                                                                                     ^Коммунальные расходы (отопление) муниципального имущества-422,4.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6.Капитальный ремонт в муниципальных учреждениях, в том числе проектно-сметная документация - 4090,1</t>
    </r>
    <r>
      <rPr>
        <sz val="14"/>
        <color theme="1"/>
        <rFont val="Times New Roman"/>
        <family val="1"/>
        <charset val="204"/>
      </rPr>
      <t>,  в том числе:                                                                                                                                                                                 ^Капитальный ремонт первого этажа административное здание, расположенного по адресу: рп Усть-Абакан, ул. Октябрьская д.32  - 3389,8,                                                                                                                                                                           ^Проверка сметной документации на капитальный ремонт 1 этажа административного здания,  расположенного по адресу: рп Усть-Абакан, ул. Октябрьская д.32 - 46,0,                                                                                                            ^Текущий ремонт кровли административного здания,  расположенного по адресу: рп Усть-Абакан, ул. Октябрьская д.32 - 654,3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</si>
  <si>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- 1387,3,</t>
    </r>
    <r>
      <rPr>
        <sz val="14"/>
        <rFont val="Times New Roman"/>
        <family val="1"/>
        <charset val="204"/>
      </rPr>
      <t xml:space="preserve"> в том числе: Оплата труда – 848,9; Начисления на выплаты по оплате труда – 255,8; Услуги по содержанию имущества – 12,5 (ремонт автомобиля); Страхование автомоб. – 3,2; Прочие расходы – 18,9 (трансп.налог - 0,7, налог на имущ. - 18,2); Увеличение стоимости ГСМ – 145,6; Увеличение строит.материалов – 7,2; Увеличение стоимости прочих материальных запасов – 54,9; Увеличение стоимости мягк.инвентаря – 1,4; Увеличение стоимости проч.расходов – 35,2 (подключение к сайту согласие - 4,8, обучение пож.-тех.миним – 1,0, обслуж.системы видеонаблюдения – 24,5 сопровождение сайта музыка и культура – 4,9); Увеличение стоимости основных средств – 3,7.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</si>
  <si>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Содействие формирования туристической инфраструктуры и материально-технической базы - 170,0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^Холсты – 39,3;                                                                                                                                                                               ^Приобретение экспонатов для музея – 8,1 (рамки, бляха бронзовая, олень в рамке);                                                                                                              ^Изготовление костюма Тагарская женщина – 109,8;                                                                                                                          ^Конструкция из хромированной трубы для оформления выставок – 12,8.</t>
    </r>
  </si>
  <si>
    <t>В связи с доведением лимитов 28.12.2021 года мероприятие "Обеспечение безопасности музейного фонда и развитие музеев" не исполнена.</t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</si>
  <si>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^ Мероприятие «День открытых дверей» в МАУК «Музей «Древние курганы Салбыкской степи» 22 мая 2021 г. - 21,7 (проведение мастер-классов по изготовлению Талгана, Петроглифов - 7,2, услуги шамана - 11,5, проведение обряда «Кормления огня» - 2,4, средства личной гигиены - 0,6);                                                                                                        ^Изготовление полиграфической продукции (листовки, календари) - 5,3;                                                                                                                                                                         ^Мероприятие «День Туризма» 25 сентября 2021 г. - 27,1 (проведение мастер-классов по изготовлению Талгана, Петроглифов - 10,6; услуги шамана - 13,5, проведение обряда «Кормления огня» - 2,4, средства личной гигиены - 0,6);                                                                                                                                                                    ^Проведение выставки Хакасская национальная одежда (приобретение сигедек) - 10,0.</t>
    </r>
  </si>
  <si>
    <t>Экономия по услуге (уничтожение биологических отходов на инсинераторной установке-аукцион)</t>
  </si>
  <si>
    <t>1. Завершено строительство жилья, предоставляемого по договору найма жилого помещения (7 домов)</t>
  </si>
  <si>
    <t>1. Получен сертификат на строительство жилья.                                                                                                                                                                             2. Проведена повторная гос.экспертиза документации,госэкспертиза,стройконтроль,авторский надзор,кадастровый учет и завершено строительство жилья, предоставляемого по договору найма жилого помещения (7домов), оплачен земельный налог и пени на зем.налог.                                                                                                                                                                                3. Выполнены работы по замене окон в школе (с.Калинино).                                                                                                                                                                                                                 4. Выполнена госэкспертиза ПСД и сметной стоимости МБДОУ "Родничок"; капитальный ремонт МБОУ "Калининская СОШ" (замена окон); проверка сметной документации на капремонт МБДОУ Чапаевская СОШ, Расцветовская"НШ-ДС"Росток", Расцветовская СОШ; изготовлено ПСД на строительство школы искусств; изготовлено ПСД на строительство библиотеки; гос.эксперитиза сметной стоимости МБУДО "Усть-Абаканская ЦДО";проверка сметной документ.на устройство спорт.площадки Расцветовской СОШ;ПСД на строит.физ.оздоров.комплекса В-Биджа и заключение на реконструкцию здания В-Биджа.                                                                                                                                                              5. Капитальный ремонт культурно-досугового центра "Центр" с.Калинино по ул. Школьная (ремонт фассада здания); создание многофункциональной спортивной площадки в с.Калинино по ул.Маршала Жукова.</t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</si>
  <si>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 - 150,0, </t>
    </r>
    <r>
      <rPr>
        <sz val="14"/>
        <rFont val="Times New Roman"/>
        <family val="1"/>
        <charset val="204"/>
      </rPr>
      <t>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Формирование призового фонда республиканских конно-спортивных соревнований в г.Абакан - 30,0; </t>
    </r>
    <r>
      <rPr>
        <b/>
        <sz val="14"/>
        <rFont val="Times New Roman"/>
        <family val="1"/>
        <charset val="204"/>
      </rPr>
      <t xml:space="preserve">                                         </t>
    </r>
    <r>
      <rPr>
        <sz val="14"/>
        <rFont val="Times New Roman"/>
        <family val="1"/>
        <charset val="204"/>
      </rPr>
      <t xml:space="preserve">^Поощрение денежными призами к Дню "Сельхозработника" - 120,0.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2.Обеспечение деятельности органов местного самоуправления - 7650,4,</t>
    </r>
    <r>
      <rPr>
        <sz val="14"/>
        <rFont val="Times New Roman"/>
        <family val="1"/>
        <charset val="204"/>
      </rPr>
      <t xml:space="preserve"> из них: заработная плата - 4540,1;  соц.пособия - 7,7; начисления на выплаты по оплате труда - 1372,1; услуги связи - 87,5; коммунальные услуги - 454,6; работы, услуги по содержанию имущества - 240,2; прочие работы, услуги - 626,4;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- 1,8; увеличение основных средств - 97,1; увеличение стоимости материальных запасов - 177,8; имущественный и транспортный налог - 36,3; штраф, пени - 8,8.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>1851,1,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>- 158,9</t>
    </r>
    <r>
      <rPr>
        <sz val="14"/>
        <rFont val="Times New Roman"/>
        <family val="1"/>
        <charset val="204"/>
      </rPr>
      <t xml:space="preserve"> (оплата за охрану и содержание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4"/>
        <rFont val="Times New Roman"/>
        <family val="1"/>
        <charset val="204"/>
      </rPr>
      <t>1692,2 (РХ)</t>
    </r>
    <r>
      <rPr>
        <sz val="14"/>
        <rFont val="Times New Roman"/>
        <family val="1"/>
        <charset val="204"/>
      </rPr>
      <t xml:space="preserve">: заработная плата - 577,2; начисления на выплаты по оплате труда - 174,3; работы, услуги по содержанию имущества - 0,6; прочие работы, услуги - 826,4; страховка автомобиля - 2,1, увеличение стоимости материальных запасов - 111,6.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</si>
  <si>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</t>
    </r>
    <r>
      <rPr>
        <sz val="14"/>
        <color theme="1"/>
        <rFont val="Times New Roman"/>
        <family val="1"/>
        <charset val="204"/>
      </rPr>
      <t xml:space="preserve"> - 2800,4:                                                                                                                                  ^Предоставление социальной выплаты 5-м участникам подпрограммы - </t>
    </r>
    <r>
      <rPr>
        <b/>
        <sz val="14"/>
        <color theme="1"/>
        <rFont val="Times New Roman"/>
        <family val="1"/>
        <charset val="204"/>
      </rPr>
      <t>374,4 (МБ), 822,2(РХ), 1603,8(РФ)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</si>
  <si>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Позднее доведение лимитов бюджетных обязательств (27.12.2021)</t>
  </si>
  <si>
    <r>
      <t xml:space="preserve">4. Подготовка документов территориального планирования и правил землепользования и застройки - </t>
    </r>
    <r>
      <rPr>
        <sz val="14"/>
        <color theme="1"/>
        <rFont val="Times New Roman"/>
        <family val="1"/>
        <charset val="204"/>
      </rPr>
      <t>2948,0, из них:</t>
    </r>
    <r>
      <rPr>
        <b/>
        <sz val="14"/>
        <color theme="1"/>
        <rFont val="Times New Roman"/>
        <family val="1"/>
        <charset val="204"/>
      </rPr>
      <t xml:space="preserve"> 59,0 (МБ), 2889,0 (РХ), в том числе: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^Разработка проекта внесения изменений в ген.план и проекта внесения изменений в правила землепользования и застройки Доможаковского с/с - 550,0;                                                                                                                ^Описание границ территориальных зон,утвержденных в составе правил землепользования и застройки Усть-Бюрского с/с - 398,0;                                                                                                                                                                                      ^Научно-иследовательские работы по разработке проекта внесения изменений в документы территориального планирования Весенненского и Чарковского с/с Усть-Абаканского р-на - 1895,0;                                                                                               ^Работы по разработке проекта внесения изменений в документы градостроительного зонирования Весенненского с/с Усть-Абаканского района РХ - 55,0;                                                                                                                                                                ^Работы по разработке проекта внесения изменений в документы градостроительного зонирования Чарковского с/с Усть-Абаканского района РХ-50,0.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</si>
  <si>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14903,6, в том числе:                                                                                                                         1. Содержание автомобильных дорог - </t>
    </r>
    <r>
      <rPr>
        <b/>
        <sz val="14"/>
        <rFont val="Times New Roman"/>
        <family val="1"/>
        <charset val="204"/>
      </rPr>
      <t>2222,4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км; Подъезд к аал Бейка - 4,5 км; аал Чарков - аал Уйбат - 5 км) - 493,2;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(Подъезд к п. Ильича - 9,2 км; аал Доможаков - аал Трояков - 2,3 км; аал Райков - аал Баинов - 2,5 км) - 412,7;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 Зеленое - д. Заря - 11 км; Подъезд к д. Зарпя - 1,8 км) - 685,8;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 - 36,8; Усть-Бюрский сельсовет - 219,9;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 Вершино-Биджинский сельсовет - 88,7; Московский сельсовет - 71,2;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сельсовет - 214,1.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</si>
  <si>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sz val="14"/>
        <rFont val="Times New Roman"/>
        <family val="1"/>
        <charset val="204"/>
      </rPr>
      <t xml:space="preserve">2. Ямочный ремонт - </t>
    </r>
    <r>
      <rPr>
        <b/>
        <sz val="14"/>
        <rFont val="Times New Roman"/>
        <family val="1"/>
        <charset val="204"/>
      </rPr>
      <t>1144,2</t>
    </r>
    <r>
      <rPr>
        <sz val="14"/>
        <rFont val="Times New Roman"/>
        <family val="1"/>
        <charset val="204"/>
      </rPr>
      <t xml:space="preserve"> (1030,34 м2) асфальтобетонного покрытия проезжей части автомобильных дорог местного значения Доможаковского, Чарковского, Вершино-Биджинского, Усть-Бюрского, Московского сельсоветов);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</si>
  <si>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2.Иные межбюджетные трансферты на содержание, капитальный ремонт и строительство дорог общего пользования, в том числе разработка проектно-сметной документации - 19737,5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1. Усть-Абаканский п/с ремонт 3,207 км автодорог на </t>
    </r>
    <r>
      <rPr>
        <b/>
        <sz val="14"/>
        <rFont val="Times New Roman"/>
        <family val="1"/>
        <charset val="204"/>
      </rPr>
      <t>8988,4,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^асфальтобетонное покрытие - тротуар ул. Зои Космодемьянской (0,371 км) - 487,5;                                                                                           ^асфальтобетонное покрытие - переулок Октябрьский (въезд и выезд) (0,158 км) - 901,5;                                                                        ^ремонтное профилирование - заезд ул. Суворова (со стороны дороги Лигнинная) (0,05 км) - 209,2;                                                                             ^ремонт дороги по ул. Сибирская рп. Усть-Абакан (от дома №11 до дома № 43) (0,3 км) - 294,1;                                                                                  ^ремонтное профилирование дороги - ул. Сурикова (0,98 км) - 788,6,                                                                                                                                ^асфальтобетонное покрытие - ул. Урицкого (возле корпуса №1, школа, переулок ул. Октябрьская - ул. Урицкого) (0,028 км) - 115,2,                                                                                                                                                                       ^асфальтобетонное покрытие дороги - ул. Чехова (880*6м) (от дома №1 до дома №66) (0,88 км) - 4334,8; ^асфальтобетонное покрытие - ул. Мира (210*6м) (от дома № 89 до дома № 101) (0,21 км) - 1257,5;                                                                 ^ремонт дороги ул. Адмирала Колчака в рп. Усть-Абакан (0,23 км) - 600,0.                                                                                                                                                                                               2.Опытненский с/с ремонт 0,81 км автодорог на </t>
    </r>
    <r>
      <rPr>
        <b/>
        <sz val="14"/>
        <rFont val="Times New Roman"/>
        <family val="1"/>
        <charset val="204"/>
      </rPr>
      <t>2453,9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^ремонтное профилирование дороги - ул. Сливовая (0,16 км) - 543,0;                                                                                                               ^ремонтное профилирование дороги - ул. Абрикосовая (0,65 км) - 1910,9.                                                                                                                                                   </t>
    </r>
  </si>
  <si>
    <r>
      <t xml:space="preserve">3. Калининский с/с ремонт 2,695 км автодорог на </t>
    </r>
    <r>
      <rPr>
        <b/>
        <sz val="14"/>
        <rFont val="Times New Roman"/>
        <family val="1"/>
        <charset val="204"/>
      </rPr>
      <t>5294,6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^асфальтобетонное покрытие - ул. Тихая д.Чапаево (0,4 км) - 2419,5;                                                                                                                      ^ремонтное профилирование дороги - ул. Дачная д.Чапаево (0,45 км) - 595,8;                                                                                                                     ^ремонт дороги по ул. Белых Облаков с. Калинино (1,0 км) - 1330,2;                                                                                                                          ^ремонт автомобильной дороги по ул. Московская д. Чапаево (0,545 км) - 595,5;                                                                                                     ^ремонт автомобильной дороги по ул. 50 лет Победы с. Калинино (0,3 км) - 353,6.                                                                                                                                                                                          4. Расцветовский с/с ремонт 3,4 км автодорог на </t>
    </r>
    <r>
      <rPr>
        <b/>
        <sz val="14"/>
        <rFont val="Times New Roman"/>
        <family val="1"/>
        <charset val="204"/>
      </rPr>
      <t>3000,6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^ремонт дороги ул. Придорожная пос. Расцвет Усть-Абаканского района (0,8 км) - 476,43;                                                                                                                          ^ремонтное профилирование дороги п. Расцвет ул. Садовая (0,595 км) - 1151,44;                                                                                          ^ремонтное профилирование дороги п. Расцвет ул. Привольная (0,43 км) - 341,83;                                                                                             ^ремонтное профилирование дороги п. Расцвет ул. Московская (0,42 км) - 333,9;                                                                                             ^ремонтное профилирование дороги п. Расцвет ул. Тепличная (0,455 км) - 361,7;                                                                            ^ремонтное профилирование дороги п. Расцвет ул. Сергея Токаря (0,7 км) - 335,3.</t>
    </r>
  </si>
  <si>
    <r>
      <t xml:space="preserve">5.Ремонт тротуара с. Усть-Бюр </t>
    </r>
    <r>
      <rPr>
        <b/>
        <sz val="14"/>
        <rFont val="Times New Roman"/>
        <family val="1"/>
        <charset val="204"/>
      </rPr>
      <t>184,6</t>
    </r>
    <r>
      <rPr>
        <sz val="14"/>
        <rFont val="Times New Roman"/>
        <family val="1"/>
        <charset val="204"/>
      </rPr>
      <t xml:space="preserve"> (0,258 км),                                                                                                                                                              6.Укладка георешетки (откос дорожного полотна) - </t>
    </r>
    <r>
      <rPr>
        <b/>
        <sz val="14"/>
        <rFont val="Times New Roman"/>
        <family val="1"/>
        <charset val="204"/>
      </rPr>
      <t>125,3</t>
    </r>
    <r>
      <rPr>
        <sz val="14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                                  7.Нанесение вновь и восстановление  изношенной горизонтальной дорожной разметки - </t>
    </r>
    <r>
      <rPr>
        <b/>
        <sz val="14"/>
        <rFont val="Times New Roman"/>
        <family val="1"/>
        <charset val="204"/>
      </rPr>
      <t>65,7</t>
    </r>
    <r>
      <rPr>
        <sz val="14"/>
        <rFont val="Times New Roman"/>
        <family val="1"/>
        <charset val="204"/>
      </rPr>
      <t xml:space="preserve">;                                                                                                                                 8.Проверка сметной документации на ремонт автомобильной дороги с. Зеленое - д. Заря, участок км 10+500 - км 11+000 - </t>
    </r>
    <r>
      <rPr>
        <b/>
        <sz val="14"/>
        <rFont val="Times New Roman"/>
        <family val="1"/>
        <charset val="204"/>
      </rPr>
      <t>30,6</t>
    </r>
    <r>
      <rPr>
        <sz val="14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                 9.Разработка проекта парковки с. Московское - </t>
    </r>
    <r>
      <rPr>
        <b/>
        <sz val="14"/>
        <rFont val="Times New Roman"/>
        <family val="1"/>
        <charset val="204"/>
      </rPr>
      <t>203,1.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</si>
  <si>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</t>
    </r>
    <r>
      <rPr>
        <sz val="14"/>
        <rFont val="Times New Roman"/>
        <family val="1"/>
        <charset val="204"/>
      </rPr>
      <t>3054,9, из них:</t>
    </r>
    <r>
      <rPr>
        <b/>
        <sz val="14"/>
        <rFont val="Times New Roman"/>
        <family val="1"/>
        <charset val="204"/>
      </rPr>
      <t xml:space="preserve"> 61,1 (МБ), 2993,8 (РХ)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а/д с.Зеленое – д.Заря  (0,871 км)</t>
    </r>
  </si>
  <si>
    <r>
      <t xml:space="preserve">3. Ремонтное профилирование автомобильных дорог местного значения - </t>
    </r>
    <r>
      <rPr>
        <b/>
        <sz val="14"/>
        <rFont val="Times New Roman"/>
        <family val="1"/>
        <charset val="204"/>
      </rPr>
      <t>1721, 2</t>
    </r>
    <r>
      <rPr>
        <sz val="14"/>
        <rFont val="Times New Roman"/>
        <family val="1"/>
        <charset val="204"/>
      </rPr>
      <t xml:space="preserve"> (1,129 км), в том числе:                                                         ^д.Ковыльная ул. Школьная (0,149 км) - 582,8;                                                                                                                                                          ^с. Вершино-Биджа (ул. Колхозная (0,200 км), ул. Зеленая (0,320 км), ул. Герасимова (0,460 км) - 1138,4. </t>
    </r>
  </si>
  <si>
    <r>
      <t xml:space="preserve">4.Ремонт 4,67 км автомобильных дорог - </t>
    </r>
    <r>
      <rPr>
        <b/>
        <sz val="14"/>
        <rFont val="Times New Roman"/>
        <family val="1"/>
        <charset val="204"/>
      </rPr>
      <t>9206,5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^Подъезд к ст.Ташеба (1,1 км) - 4760,53;                                                                                                                                 ^Подъезд к аалу Бейка - 264,44;                                                                                                                                                 ^с.Вершино-Биджа (ул. Николаева (0,570 км); ул. Заречная (0,380 км)  - 1779,4;                                                                                                                                                                                                         ^с. Усть-Бюр ул. Кирпичная (0,780 км), проезд Кирпиченский (в границах от ул. Кирова (район моста) до улицы Кирпичная д.9) (0,820 км)  - 1710,7;                                                                                                                                      ^с. Московское ул. Мира (0,900 км) - 599,03;                                                                                                                                                             ^п. Расцвет подъезд к ул. Придорожная - 92,4. </t>
    </r>
  </si>
  <si>
    <t>Лимиты доведены 30.12.2021, аукционы не проведены</t>
  </si>
  <si>
    <r>
      <rPr>
        <sz val="14"/>
        <rFont val="Times New Roman"/>
        <family val="1"/>
        <charset val="204"/>
      </rPr>
      <t xml:space="preserve">^Капитальный ремонт водогрейного котла КВр - 1,1 МВт в котельной, расположенной по адресу: Республика Хакасия, Усть-Абаканский район, а.Доможаков, ул.Школьная 1А - 879,9;                                                                                                                                                                               ^Приобретение электродвигателя мощностью 45 Квт/час (1500 об/мин) 380В для дымососа ДН-11,2 (1500 об/мин) котельной, расположенной по адресу: Республика Хакасия, Усть-Абаканский район, п. Расцвет, ул. Школьная, 5А - 160,8;                                                                                                                                                                      ^Приобретение электродвигателя мощностью15 Квт/час (1500 об/мин) 380В для дымососа ДН-9 (1500 об/мин) котельной, расположенной по адресу: Республика Хакасия, Усть-Абаканский район, п. Тепличный, ул. Вишневая, 1А - 69,2;                                                                                                                                                                   ^Приобретение электродвигателя мощностью15 Квт/час (1500 об/мин) 380В для сетевого насоса К-100-80-160 котельной,  расположенной по адресу: Республика Хакасия, Усть-Абаканский район, а. Доможаков, ул. Школьная, 1А - 69,2.   </t>
    </r>
    <r>
      <rPr>
        <b/>
        <sz val="14"/>
        <rFont val="Times New Roman"/>
        <family val="1"/>
        <charset val="204"/>
      </rPr>
      <t xml:space="preserve">      </t>
    </r>
  </si>
  <si>
    <r>
      <t xml:space="preserve">2.Поддержка и развитие систем коммунального комплекса: </t>
    </r>
    <r>
      <rPr>
        <sz val="14"/>
        <rFont val="Times New Roman"/>
        <family val="1"/>
        <charset val="204"/>
      </rPr>
      <t>5049,7, из них:</t>
    </r>
    <r>
      <rPr>
        <b/>
        <sz val="14"/>
        <rFont val="Times New Roman"/>
        <family val="1"/>
        <charset val="204"/>
      </rPr>
      <t xml:space="preserve">101,0(МБ), 4948,7(РХ)                                                                        </t>
    </r>
    <r>
      <rPr>
        <sz val="14"/>
        <rFont val="Times New Roman"/>
        <family val="1"/>
        <charset val="204"/>
      </rPr>
      <t xml:space="preserve">           ^Приобретение мотора-редуктора R87U-60/35-23/7-5.5-ml ( f.s.=0.7) (транспортер углеподачи, золоудаления)  на производственный участок № 7 п. Расцвет, в количестве 2 шт - 154,0;                                                                                                        ^Приобретение регулятора давления в сборе «после себя» марки РА-А50-25-1СЧ1,6-150-У на производственный участок № 7 п. Расцвет, в количестве 1 шт - 39,6;                                                                                                                          ^Приобретение насосного агрегата  К200-150-315 СД с электродвигателем на производственный участок № 8 п.тепличный в количестве 2 шт. - 332,9;                                                                                                                                        ^Приобретение преобразователя частоты ESQ-760-4Т0450G/0550P-BU на производственный участок № 8 п.Тепличный в количестве 2 шт. - 163,6;                                                                                                                                       ^Приобретение регулятора давления в сборе «после себя» марки РА-А50-25-1-СЧ1,6-150-У на производственный участок № 8 п. Тепличный, в количестве 1 шт - 39,6;                                                                                                                                                                                                  ^Капитальный ремонт водогрейного котла КВр - 1,1 МВт в котельной, расположенной  по адресу: РХ, Усть-Абаканский район, а.Чарков, ул. Ленина, д.21А - 835,6;                                                                                                                                   ^Капитальный ремонт дымовой трубы котельной (d-600м, h-28 м) по адресу: Усть-Абаканский район,  с. Вершино-Биджа, ул. Полевая, 1А - 386,5;                                                                                                                                                          ^Капитальный ремонт головного участка тепловой сети, холодного водонсабжения по адресу; Усть-Абаканский район, с.Вершино-Биджа, протяженностью 35 м. - 583,2;                                                                                                                                 ^Капитальный ремонт участка тепловой сети и сети холодного водоснабжения от ТК3 до ТК16, L=136 м) по адресу: Республика Хакасия, Усть-Абаканский район,  с. Вершино-Бижда,ул. Школьная - 1335,6;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</si>
  <si>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- 9773,2,</t>
    </r>
    <r>
      <rPr>
        <sz val="14"/>
        <color theme="1"/>
        <rFont val="Times New Roman"/>
        <family val="1"/>
        <charset val="204"/>
      </rPr>
      <t xml:space="preserve"> в том числе: заработная плата - 6216,7; страховые взносы - 1854,6; командировочные расходы - 69,3; услуги связи - 86,7; коммунальные услуги - 180,9; работы, услуги по содержанию имущества - 126,7; прочие работы, услуги - 420,2; страхование - 6,3, увеличение стоимости основных средств - 428,8; увеличение стоимости мат.запасов - 381,0; прочие налоги и сборы - 2,0.</t>
    </r>
  </si>
  <si>
    <t>Финансирование по фактическим расходам, отсутствие заявки на выделение трансферта от Райковского сельсовета, экономия финансовых средств по результатам аукциона</t>
  </si>
  <si>
    <t xml:space="preserve">Приобретение 14 систем оповещения населения, приобретение компьютера, ОС Windows, форменной одежды, проведение опашки населенных пунктов, выполнение мероприятий по созданию источников пожарного водоснабжения в Райковском и Доможаковском сельсоветах. </t>
  </si>
  <si>
    <t xml:space="preserve">Обеспечение деятельности ЕДДС, приобретение 14 систем оповещения населения, компьютера, ОС Windows, форменной одежды проведение опашки населенных пунктов, выполнение мероприятий по созданию источников пожарного водоснабжения в Райковском и Доможаковском сельсоветах </t>
  </si>
  <si>
    <t>Финансирование по фактическим расхо-дам, отсутствие заявки на выделение трансферта от Райковского сельсовета.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</si>
  <si>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3754,6</t>
    </r>
    <r>
      <rPr>
        <sz val="14"/>
        <rFont val="Times New Roman"/>
        <family val="1"/>
        <charset val="204"/>
      </rPr>
      <t xml:space="preserve">, в том числе: заработная плата - 2866,7; страховые взносы - 852,7; социальные пособия и компенсации - 20,7; приобретение форменной одежды для персонала ЕДДС - 14,5.                                                                   </t>
    </r>
    <r>
      <rPr>
        <b/>
        <sz val="14"/>
        <rFont val="Times New Roman"/>
        <family val="1"/>
        <charset val="204"/>
      </rPr>
      <t>2.Мероприятия по защите насе-ления от чрезвычайных ситуаций, пожарной безопасности и безопасности на водных объектах - 31,8</t>
    </r>
    <r>
      <rPr>
        <sz val="14"/>
        <rFont val="Times New Roman"/>
        <family val="1"/>
        <charset val="204"/>
      </rPr>
      <t xml:space="preserve"> Изготовлено 42 259 памяток по  пожарной безопасности и безопасности на водных объектах.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398,0, из них:</t>
    </r>
    <r>
      <rPr>
        <b/>
        <sz val="14"/>
        <rFont val="Times New Roman"/>
        <family val="1"/>
        <charset val="204"/>
      </rPr>
      <t xml:space="preserve"> 390,0 (РХ), 8,0 (МБ) </t>
    </r>
    <r>
      <rPr>
        <sz val="14"/>
        <rFont val="Times New Roman"/>
        <family val="1"/>
        <charset val="204"/>
      </rPr>
      <t xml:space="preserve">Приобретение 11 систем оповещения населения, компьютера, ОС Windows, оргтехники и комплектующих.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4.Иные межбюджетные трансферты на мероприятия по защите населения от чрезвычайных ситуаций, пожарной безопасности и безопасности на водных объектах - 2904,7 </t>
    </r>
    <r>
      <rPr>
        <sz val="14"/>
        <rFont val="Times New Roman"/>
        <family val="1"/>
        <charset val="204"/>
      </rPr>
      <t xml:space="preserve">Приобретение 3 систем оповещения населения (Райковский сельсовет – 2 ед., Доможаковский сельсовет – 1 ед.), проведение опашки населенных пунктов, выполнение мероприятий по созданию источников пожарного водоснабжения в Райковском и Доможаковском сельсоветах.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</si>
  <si>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>Экономия по электронным аукционам. Отменены рейдовых мероприятий из-за ограничительных мер в период пандемии.</t>
  </si>
  <si>
    <t>Буклеты, листовки.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</si>
  <si>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^Поощрение членов общественных организаций правоохранительной направленности – народных дружинников - 4,8;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 - 5,0;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районной акции «Здоровье-стиль жизни!» - 7,0.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</si>
  <si>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- 49,9</t>
    </r>
    <r>
      <rPr>
        <sz val="14"/>
        <rFont val="Times New Roman"/>
        <family val="1"/>
        <charset val="204"/>
      </rPr>
      <t>, из них:                                                                    ^Макет по ПДД - 35,3;                                                                                                                                                                                                    ^ГСМ на выездную акцию «Безопасность на дорогах Хакасии» - 3,2;                                                                                            ^Светоотражающие элементы (для детей) - 5,0;                                                                                                                   ^Республиканский конкурс «Папа, мама, я – дорожная семья» - 3,8 (канцелярия);                                                                                    ^Канцелярия (фотобумага) - 2,6.</t>
    </r>
  </si>
  <si>
    <t>Финансирование по обеспечению сбалансированности бюджета Сапоговского сельсовета произведено не в полном объеме, в результате не подписания документов по ремонту дорог (не качественное выполнение работ).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</si>
  <si>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- 13104,7: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8280,3; начисления на выплаты по оплате труда – 2470,5; услуги связи – 128,3; работы, услуги по содержанию имущества – 74,2; прочие работы, услуги – 584,4; страхование - 4,7; увеличение стоимости основных средств – 1443,1; увеличение стоимости материальных запасов – 118,0; прочие расходы – 1,2.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- 112681,0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- 104417,0;                                                                   ^Иные межбюджетные трансферты на поддержку мер по обеспечению сбалансированности бюджетов поселений - 8264,0.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</si>
  <si>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12,3</t>
    </r>
    <r>
      <rPr>
        <sz val="14"/>
        <color theme="1"/>
        <rFont val="Times New Roman"/>
        <family val="1"/>
        <charset val="204"/>
      </rPr>
      <t xml:space="preserve">                                                    </t>
    </r>
    <r>
      <rPr>
        <sz val="14"/>
        <rFont val="Times New Roman"/>
        <family val="1"/>
        <charset val="204"/>
      </rPr>
      <t xml:space="preserve">^Мероприятия по профилактике асоциального поведения несовершеннолетних - 4,0 (Квест «Здоровым быть здорово»);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^Антинаркотическая акция «Родительский урок» - 2,0 (Изготовлены и распространены буклеты, памятки среди родителей (законных представителей) по профилактике наркомании);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- 1,9;                                                                                                                                            ^Приобретение тест системы для экспресс диагностики наркотиков - 7,0 (Медицинский осмотр прошли 140 обучающихся);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«Мы против наркотиков» - 3,0 (Мероприятие проведено с мая по июнь 2021 года. В акции приняли участие 450 человек. Приобретены призы для победителей конкурса);                                                                                                                                                     ^Районная антинаркотическая акция «Здоровая Россия-общее дело» - 3,0 (Изготовление баннера «Здоровая семья. Здоровая Россия». Мероприятия прошли с 18 по 25 июня 2021 года в 13 муниципальных образованиях с охватом 247 человек) </t>
    </r>
  </si>
  <si>
    <t>Через портал "Закупки" проводился аукцион на подарки для победителей конкурса "Лучшее предприятие торговли", заявленная цена была снижена, в связи с этим и образовалась экономия средств бюджета.</t>
  </si>
  <si>
    <t>Компенсация затрат по доставке продуктовых и непродуктовых товаров жителям иных населенных пунктов, не имеющих стационарных точек торговли (аал Мохов).</t>
  </si>
  <si>
    <t>Проведение районного конкурса "Лучшее предприятие торговли", компенсация затрат по доставке продуктовых и непродуктовых товаров жителям иных населенных пунктов, не имеющих стационарных точек торговли (аал Мохов).</t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</si>
  <si>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- 18,4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- </t>
    </r>
    <r>
      <rPr>
        <b/>
        <sz val="14"/>
        <color theme="1"/>
        <rFont val="Times New Roman"/>
        <family val="1"/>
        <charset val="204"/>
      </rPr>
      <t xml:space="preserve">57,0 </t>
    </r>
    <r>
      <rPr>
        <sz val="14"/>
        <color theme="1"/>
        <rFont val="Times New Roman"/>
        <family val="1"/>
        <charset val="204"/>
      </rPr>
      <t>Компенсация затрат по доставке продуктовых и непродуктовых товаров жителям иных населенных пунктов, не имеющих стационарных точек торговли (аал Мохов).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</si>
  <si>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- 49097,8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- 28175,7, услуги связи - 43,5, транспортные услуги - 232,2, коммунальные услуги - 9733,4, услуги по сод.имущества - 2069,9, прочие услуги - 611,0, прочие расходы - 6883,6, приобретение основных средств - 235,6, приобретение мат.запасов - 1112,9.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</si>
  <si>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- 4889,2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^ПСД на кап.ремонт д/с Ромашка - 250,0;                                                                                                                                      ^ Кап.ремонт здания д/с Ромашка - 478,4;                                                                                                                                   ^Кап.ремонт отмостки д/с Радуга - 523,9;                                                                                                                               ^Кап.ремонт полов д/с Радуга - 765,3;                                                                                                                                 ^Кап.ремонт кровли д/с Ромашка - 2871,6.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</si>
  <si>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- 4707,5,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^Гос.пошлина для лицензирования (д/с Калинка) - 7,5;                                                                                                                         ^Замена пожар. лестниц (д/с Ромашка) - 578,8;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(д/с Ласточка-146,0, д/с Рябинушка-27,0, д/с Родничок-19,0) - 192,0;                                                                                                                                                                                         ^Замена окон, дверей (д/с Рябинушка-13,4, д/с Ласточка-445,2) - 458,6;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(д/с Ласточка-80,9, д/с Солнышко-100,0, д/с Рябинушка-100,8) - 281,7;                                                                        ^Санитарная безопасность: приобретение оборудования и инвентаря для пищеблоков (д/с Радуга -50,0, д/с Ласточка-118,3, д/с Звездочка- 22,6, д/с Солнышко-10,5, д/с Аленушка-10,4, д/с Рябинушка-49,2, д/с Ромашка-52,9) - 313,9;                                                                                                                                                                                                                                  ^Монтаж кнопки тревожной сигнализации (д/с Звездочка) - 18,1;                                                                                                                         ^Проект орг.зоны сан.охраны (д/с Калинка) - 550,0;                                                                                                                                                                                                                                                                                                                                                                                                                                                                                                                                                                                                                                                                                ^Определение кат. помещения по взрыво-пожарн. (д/с Ласточка-12,0, д/с Рябинушка-6,0, д/с Родничок-9,0) - 27,0;                                                                                                                                                                                ^Приобретение огнетушителей, против.знаков, ГДЗК (д/с Звездочка-1,9, д/с Родничок-0,8, д/с Ромашка-4,4, д/с Калинка-13,5) - 20,6;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 огражден.кровли  (д/с Радуга-6,4, д/с Ромашка-6,4, д/с Ласточка-4,8, д/с Родничок-7,1, д/с Рябинушка-5,6)- 30,3;                                                                                                                             ^Изготовление плана эвакуации (д/с Рябинушка)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</si>
  <si>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^Стенды (д/с Ласточка) - 9,1;                                                                                                                                                                   ^Монтаж оповещения (д/с Звездочка) -71,4;                                                                                                                                                                                ^Приобретение пианино (д/с Калинка) - 96,9.  </t>
  </si>
  <si>
    <t xml:space="preserve">^Огнезащит.обраб.кровли (д/с Рябинушка -81,1, д/с Солнышко-36,2) - 117,3;                                                                                                                                                                     ^Проверка качества огнезащитной обработки дерев.конструкций (д/с Ромашка-4,0, д/с Родничок-4,0, д/с Радуга-8,0, д/с Аленушка-4,0) - 20,0;                                                                                                                                                                      ^Ремонт отопления (д/с Родничок-30,3, д/с Ласточка-411,4,  д/с Аленушка-40,0) - 481,7;                                                                      ^Ремонт канализации (д/с Ромашка) - 96,4;                                                                                                                               ^Установка, дооборудование Пожарной Сигнализации (д/с Рябинушка) - 73,1;                                                                                                                                                                                                                            ^Обучение по антитеррору (д/с Солнышко-3,0, д/с Рябинушка-3,0, д/с Радуга-3,0, д/с Ромашка-3,0, д/с Звездочка-3,0, д/с Ласточка-3,0, д/с Калинка-3,0, д/с Аленушка-3,0, д/с Родничок-3,0) - 27,0;                                                                                               ^ПСД на АУПС (д/с Рябинушка-95,2, д/с Ромашка-146,4, д/с Ласточка-119,0) - 360,6;                                                                                                              ^Ремонт помещений (д/с Звездочка-189,5 (полы пищ.блок)., д/с Рябинушка-122,1) - 311,6;                                                                             ^ИБП (д/с Радуга-4,5, д/с Родничок-4,5, д/с Солнышко-4,5, д/с Аленушка-4,5, д/с Рябинушка-4,5, д/с Ласточка-4,5, д/с Ромашка-4,5) - 31,5;                                                                                                                                                                                          ^Замена окон (д/с Звездочка) - 95,0;                                                                                                                                                            ^Оборудование на участок (д/с Калинка) - 290,0;                                                                                                                                                  ^Спортивный инвентарь (д/с Ласточка) - 36,8;                                                                                                                                                                     ^Оборудование в муз.зал (д/с Ласточка) - 24,7;                                                                                                                                                                                                  ^Приобретение мебели в группу (д/с Ласточка) - 19,4;                                                                                                             ^Приобретение оборудования в гладильную (д/с Ласточка) - 28,0;                                                                                       ^Дооборуд.видеонаблюдения (д/с Солнышко) - 31,0;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</si>
  <si>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- 123648,0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- 120638,8, услуги связи - 34,4, прочие услуги - 2487,4, приобретение основных средств - 35,4, приобретение мат.запасов - 452,0                                                                               </t>
    </r>
  </si>
  <si>
    <r>
      <t xml:space="preserve">6.Реализация мероприятий по развитию дошкольных образовательных организаций </t>
    </r>
    <r>
      <rPr>
        <sz val="14"/>
        <rFont val="Times New Roman"/>
        <family val="1"/>
        <charset val="204"/>
      </rPr>
      <t>- 1624,3</t>
    </r>
    <r>
      <rPr>
        <sz val="14"/>
        <rFont val="Times New Roman"/>
        <family val="1"/>
        <charset val="204"/>
      </rPr>
      <t>, из них</t>
    </r>
    <r>
      <rPr>
        <b/>
        <sz val="14"/>
        <rFont val="Times New Roman"/>
        <family val="1"/>
        <charset val="204"/>
      </rPr>
      <t>: 1591,8 (РХ), 32,5 (МБ): ^</t>
    </r>
    <r>
      <rPr>
        <sz val="14"/>
        <rFont val="Times New Roman"/>
        <family val="1"/>
        <charset val="204"/>
      </rPr>
      <t xml:space="preserve">Замена окон: д/с Рябинушка, д/с Ласточка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</si>
  <si>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- 138976,0: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труда-45477,2, услуги связи-146,8, транспортные услуги-2620,6, коммунальные услуги-40279,7, аренда-116,6, услуги по сод.имущества-12484,9, прочие услуги-3530,3, прочие расходы-20052,5, приобретение основных средств-1729,1, приобретение мат.запасов-12538,3.</t>
    </r>
  </si>
  <si>
    <r>
      <t>2.Строительство, реконструкция объектов муниципальной собственности, в том числе разработка проектно-сметной документации - 538,8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^Земельный налог за участок под строительство школы д.Чапаево, пени по зем.налогу-124,9;                                                                                                     ^ПСД на стр-во теплотрассы Чапаевская СОШ-176,2;                                                                                                               ^ПСД на реконструкцию Чапаевская СОШ-223,7;                                                                                                        ^Проверка сметной документации на стр-во теплотрассы Чапаевская СОШ-14,0.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</si>
  <si>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- 12821,7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^Разработка ПД на кап.ремонт кровли Усть-Абаканская СОШ-161,5;                                                                                                               ^Кап.ремонт кровли (Усть-Абаканская СОШ (корпус 3)-3136,2, (корпус 2)-3202,5; В-Биджинская СОШ-3193,1) - 9531,8;                                                                                                                                                                                               ^Кап.ремонт отопления В-Биджинская СОШ - 2339,4;                                                                                                                                                ^ПСД на кап.ремонт эвакуац.выхода (Калининская СОШ-60,0, Усть-Абаканская СОШ-60,0) - 120,0;                                             ^Проверка смет.док. на кап.ремонт (Доможаковская СОШ-5,5, Опытненская СОШ-6,9, Калининская СОШ-33,4, Весенненская СОШ-10,5, Московская СОШ-5,6, У-А СОШ-18,3) - 80,2;                                                                             ^Кап.ремонт полов (Калининская СОШ) -588,8.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</si>
  <si>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6472,3, из них:</t>
    </r>
    <r>
      <rPr>
        <b/>
        <sz val="14"/>
        <rFont val="Times New Roman"/>
        <family val="1"/>
        <charset val="204"/>
      </rPr>
      <t xml:space="preserve"> 5795,3 (МБ), 677,0 (РХ)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- 5552,1;                                                                                                                                                  ^Оказание материальной помощи малообеспеченным категориям населения - 92,0 (8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- 51,2 (компенсация за комунальные услуги пенсионерам);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- 677,0 (РХ)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- 100,0 (16 чел.);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4841,7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</si>
  <si>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- 6445,3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- 5347,6, услуги связи - 189,4, коммунальные услуги - 35,2, услуги по содержанию имущества - 178,2, прочие услуги - 112,1, приобретение основных средств - 399,4, приобретение мат.запасов - 179,2, прочие расходы - 4,2.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- 46 454,1 (РХ),</t>
    </r>
    <r>
      <rPr>
        <sz val="14"/>
        <rFont val="Times New Roman"/>
        <family val="1"/>
        <charset val="204"/>
      </rPr>
      <t xml:space="preserve"> в том числе: Опекунское пособие на 272 ребенка - 28921,2; вознаграждение приемным семьям 50 чел. - 17532,9.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21347,5, из них: </t>
    </r>
    <r>
      <rPr>
        <b/>
        <sz val="14"/>
        <rFont val="Times New Roman"/>
        <family val="1"/>
        <charset val="204"/>
      </rPr>
      <t xml:space="preserve">15377,5 (РХ), 5970,0 (РФ) </t>
    </r>
    <r>
      <rPr>
        <sz val="14"/>
        <rFont val="Times New Roman"/>
        <family val="1"/>
        <charset val="204"/>
      </rPr>
      <t xml:space="preserve">Приобретены 9 квартир для лиц из числа детей-сирот и детей, оставшихся без попечения родителей, общей площадью 320,8 кв.м. 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</si>
  <si>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- 3065,8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задания: из средств МБ - оплата труда - 2071,1, транспортные расходы - 2,0, коммунальные услуги - 139,3, услуги по содержанию имущества - 39,2, прочие услуги - 485,1,  прочие расходы - 43,4,  приобретение основных средств - 6,4, приобретение матзапасов - 279,3.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- 26,7 </t>
    </r>
    <r>
      <rPr>
        <sz val="14"/>
        <rFont val="Times New Roman"/>
        <family val="1"/>
        <charset val="204"/>
      </rPr>
      <t xml:space="preserve"> Госэкспертиза по проверке сметной документации на кап.ремонт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- 768,8 </t>
    </r>
    <r>
      <rPr>
        <sz val="14"/>
        <rFont val="Times New Roman"/>
        <family val="1"/>
        <charset val="204"/>
      </rPr>
      <t xml:space="preserve"> Организация временного трудоустройства несовершеннолетних граждан в свободное от учебы время (в том числе состоящие на учете в КДН) - 5 учр.(20 реб.) - 144,8; трудовой отряд "СУЭК" оплата труда несовершеннолетних МБОУ "Усть-Абаканская СОШ" (26 чел.) - 462,9, оплата бригадиров - 52,1, оплата бухгалтера - 26,0 на организацию деятельности трудового отряда - 83,0.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>2564,3, в том числе:</t>
    </r>
    <r>
      <rPr>
        <b/>
        <sz val="14"/>
        <rFont val="Times New Roman"/>
        <family val="1"/>
        <charset val="204"/>
      </rPr>
      <t xml:space="preserve"> 51,3(МБ), 2513,0 (РХ)</t>
    </r>
    <r>
      <rPr>
        <sz val="14"/>
        <rFont val="Times New Roman"/>
        <family val="1"/>
        <charset val="204"/>
      </rPr>
      <t xml:space="preserve"> Кап.ремонт МАУ "Усть-Абаканский ЗЛ "Дружба" (летний водопровод, кровля корпуса 9, кровля крыльца клуба, уличный туалет)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</si>
  <si>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1. Компенсации за коммунальные услуги специалистам культуры, проживающим и работающим в сельской местности, выплачены за 11 месяцев. Задолженность за декабрь перешла на следующий год.
2. Компенсация за детские сады произведена в соответствии с оплатой за время, которое ребенок фактически находился в детском саду. В связи с высоким уровнем заболеваемости, и как следствие, посещаемости детских садов детьми, произведены выплаты родителям.</t>
  </si>
  <si>
    <t>27.12.2022 были добавлены бюджетные ассигнования в сумме 2480 т.р. На приобретение бактерицидных облучателей и мебели для з/л Дружба, но не были до конца 2021 года приобретены.</t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</si>
  <si>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- 41402,4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малых архитектурных форм на участок д/с (Чарковская СОШИ-200,0, Доможаковская СОШ-202,2) - 402,2;                                                                                                                                                                                                                             ^Обучение пож-тех минимум (У-Абаканская СОШ-3,9, Доможаковская СОШ-1,3, Росток-1,3, В-Биджинская СОШ-1,3, Чапаевская СОШ-6,5, Солнечная СОШ-3,9, Калининская СОШ-3,9) - 22,1;                                                                                                                                                                                ^Аттестация, обучение кочегаров (Весенненская СОШ-2,6, Сапоговская СОШ-30,1, Чарковская СОШИ-2,6, Доможаковская СОШ-2,6, Чапаевская СОШ-7,0, Московская СОШ-3,5, У-Бюрская СОШ-2,6) - 51,0;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освещения, электрооборудования (Сапоговская СОШ-369,3; У-Абаканская СОШ-509,8, Доможаковская СОШ-108,4, Весенненская СОШ-224,6, Калининская СОШ-240,4, В-Биджинская СОШ-941,4, Райковская СОШ-442,2, У-Бюрская СОШ-489,6, Опытненская СОШ-284,0, Красноозерная ООШ-51,0) - 3660,7;                                                                                                                                                                                  ^Замена уличного освещения (Красноозерная ООШ-63,4, Доможаковская СОШ-229,7) - 293,1;                                                                                                                                                 ^Гос.пошлина за лицензирование (Солнечная-15,0, Чапаевская СОШ-7,5) - 22,5;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^Замена окон, дверей (Росток-33,7, Калининская СОШ-319,6, Доможаковская СОШ-509,8, Солнечная СОШ-577,2, В-Биджинская СОШ-113,1, Сапоговская СОШ-2021,7, Опытненская СОШ-90,0, Чарковская СОШИ-102,7, Расцветская СОШ-61,1, Московская СОШ-91,4, ОШИ-80,9, У-Абаканская СОШ-100,0) - 4101,2;                                                                                                                                                                                                            ^Ремонт мед.кабинетов (Доможаковская СОШ-338,8, Сапоговская СОШ-240,6, Весенненская СОШ-383,6) - 963,0;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</si>
  <si>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^Санитарная безопасность: приобретение оборудования и инвентаря для медицинских кабинетов (У-Бюрская СОШ-51,9, Сапоговская СОШ-245,2, Опытненская СОШ-7,0, Доможаковская СОШ-222,9, Солнечная СОШ-214,6, У-А СОШ-464,0, Чапаевская СОШ-7,6, Весенненская СОШ-146,7, Калининская СОШ-39,0) - 1398,9;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(Доможаковская СОШ-383,9, Калининская СОШ-154,4, У-А СОШ-532,0, Чарковская СОШИ-95,2, В-Биджинская СОШ-50,4, Райковская СОШ-130,2, ОШИ-8,2, Весеннеская СОШ-131,7, Солнечная СОШ-45,0, Красноозерная ООШ-23,7, Московская СОШ-36,7, Сапоговская СОШ-10,5, Чапаевская СОШ-342,5, Чарковская СОШИ-109,7) - 2054,1;                                                                                                                                                                          ^Приобретение школьной мебели (Сапоговская СОШ-51,0, У-Бюрская СОШ-8,2, Райковская СОШ-270,0, Усть-Абаканская СОШ - 250,0) - 579,2;                                                                                                                      ^Антитеррористическая безопасность: монтаж системы контроля (Чапаевская СОШ) - 175,7;                                                                                                                                             ^Антитеррористическая безопасность: установка систем видеонаблюдения (Сапоговская СОШ) - 78,0;                                                                               ^Ремонт кровли (Московская СОШ) - 958,9;                                                                                                                                                                  ^Ремонт крылец (ОШИ) -156,0;                                                                                                                                                                                      ^Монтаж ТС (Солнечная СОШ-77,45, В-Биджинская СОШ-51,64, У-Бюрская СОШ-51,64, Чарковская СОШИ-77,45, Райковская СОШ-51,64, Красноозерная ООШ-51,64, Сапоговская СОШ-77,45, Чапаевская СОШ-77,45, Весенненская СОШ-51,64, Доможаковская СОШ-51,64, Московская СОШ-51,64, Калининская СОШ-51,64, ОШИ-25,8) - 748,7;                                                                                                                         </t>
  </si>
  <si>
    <r>
      <t xml:space="preserve">Монтаж оповещения (Чапаевская СОШ-106,7, Весенненская СОШ-298,6, Московская СОШ-93,6, Райковская СОШ-97,3, В-Биджинская СОШ-84,9, Солнечная СОШ-86,2, Чарковская СОШИ-127,5, Доможаковская СОШ-65,8, Красноозерная ООШ-64,0, Сапоговская СОШ-49,0, У-Бюрская СОШ-69,3, У-А СОШ-39,4) - 1182,3;                                                                                                                                                                        ^Лок.вычислит.сеть (Райковская СОШ) - 206,0;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^Ремонт ограждения (Московская СОШ-358,9, В-Биджинская-596,4) - 955,3;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^Монтаж вход.группы (Чапаевская ООШ) - 295,0; </t>
    </r>
  </si>
  <si>
    <t xml:space="preserve">^Установка противожарных дверей, люков (Росток-27,0, Доможаковская СОШ-88,0, ОШИ-77,0, Красноозерная ООШ-54,0, Расцветская СОШ-27,0, Московская СОШ-38,0, Сапоговская СОШ-19,0) - 330,0;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 (Сапоговская СОШ-117,0, Калининская СОШ-126,0, У-Абаканская СОШ-60,0 (2кор), Расцветская СОШ-45,3, Красноозерная ООШ-32,1) - 380,4;                                                                                                                                                     ^Огнезащитная обработка кровли (Доможаковская СОШ-156,0, У-А СОШ-62,5, Весенненская СОШ-159,6, Опытненская СОШ-54,3, У-Бюрская СОШ-73,5, Чарковская СОШИ-114,5, Красноозерная ООШ-29,9, Московская СОШ-114,5, Райковская СОШ-185,0, Солнечная СОШ-118,7, В-Биджинская СОШ-25,2) - 1093,7;                                                                                                                                                                                              ^Проверка качества огн.обработки (У-Абаканская СОШ-22,5, ОШИ-4,0; Сапоговская СОШ-4,0, Росток-4,0, Расцветская СОШ-5,0, Калининская СОШ-6,0) - 45,5;                                                                                                    ^Приобретение огнетушителей, против. знаков, ГДЗК, пож.рукавов (Московская СОШ-18,8, Сапоговская СОШ-8,0, У-Абаканская СОШ-8,4, ОШИ-1,12, В-Биджинская СОШ-3,32, Чарковская СОШИ-7,93, Весенненская СОШ-5,34, Калининская СОШ-4,94, Райковская СОШ - 0,84) - 58,7;                                                                                                                                                   ^Монтаж перил (Росток) - 149,8;                                                                                                                                                                                                                        ^Устройствово козырьков (Красноозерная ООШ-85,0) - 85,0;                                                                                          ^Приобретение мебели в группу д/с (Райковская СОШ-99,2, В-Биджинская СОШ-126,0, Доможаковская СОШ-128,0) - 353,2; </t>
  </si>
  <si>
    <t xml:space="preserve">^Ремонт помещений (Доможаковская СОШ-989,8 (пищ.блок), В-Биджинская СОШ-519,9 (туалеты)., Сапоговская СОШ-950,2 (пищ.блок, столовая,полы в спорт.зале), У-А СОШ-1786,8, Райковская СОШ-520,6, Чапаевская СОШ-3,4, ОШИ-88,6, Красноозерная ООШ-19,2, Московская СОШ-476,9 (сцена)) - 5355,4;                                                                                                                                                                                                     ^Ремонт отопления (Сапоговская СОШ-1395,1, Калининская СОШ-1530,4, У-Абаканская СОШ-5143,8, Расцветская СОШ-1651,7) - 9721,0;                                                                                                                                                                     ^ПСД и монтаж вентиляции (Чапаевская СОШ-105,3, У-А СОШ-162,4, Солнечная СОШ-60,6, Весенненская СОШ-172,0) - 500,3;                                                                                                                                                                                                                           ^Монтаж подиумов (Чапаевская СОШ) - 165,8;                                                                                                                                  ^Проверка смет.док. на ремонт (Весенненская СОШ) - 2,9;                                                                                                                                           ^Монтаж пандуса (Доможаковская СОШ-80,3, Московская СОШ-242,1) - 322,4;                                                                             ^ПСД на АУПС (Красноозерная ООШ-50,1, Весенненская СОШ-79,5, Райковская СОШ-182,5, ОШИ-54,2)- 366,3;                                                                                                                                                                                                       ^Монтаж АУПС (Чарковская СОШИ-72,7, Райковская СОШ-999,1, Красноозерная ООШ-385,3, Весенненская СОШ-545,8, ОШИ-598,8) - 2601,7;                                                                                                                                                                  ^Ремонт системы холодного водоснабжения (Весенненская СОШ) - 335,4;                                                                                                        ^Устройство септика (Сапоговская СОШ-376,9, Красноозерная ООШ-54,6) - 431,5;                                                                                        ^Изготовление тех.паспорта (Калининская СОШ) - 28,6;                                                                                                               ^Гидрогеологическое заключение (Красноозерная ООШ-93,1, Солнечная СОШ-93,1, Калининская СОШ-186,3) - 372,5;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</si>
  <si>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- 33641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- 540474,0(РХ)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труда-514018,6, услуги связи-271,1, прочие услуги-13081,4, приобретение основных средств-9624,8, приобретение мат.запасов -3478,1.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</si>
  <si>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- 6260,1, из них:</t>
    </r>
    <r>
      <rPr>
        <b/>
        <sz val="14"/>
        <color theme="1"/>
        <rFont val="Times New Roman"/>
        <family val="1"/>
        <charset val="204"/>
      </rPr>
      <t xml:space="preserve"> 2326,0 (МБ), 3934,1 (РХ) </t>
    </r>
    <r>
      <rPr>
        <sz val="14"/>
        <color theme="1"/>
        <rFont val="Times New Roman"/>
        <family val="1"/>
        <charset val="204"/>
      </rPr>
      <t xml:space="preserve"> (1000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26499,9, из них: </t>
    </r>
    <r>
      <rPr>
        <b/>
        <sz val="14"/>
        <color theme="1"/>
        <rFont val="Times New Roman"/>
        <family val="1"/>
        <charset val="204"/>
      </rPr>
      <t xml:space="preserve">265,0(МБ), 2361,1(РХ), 23873,7(ФБ).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</si>
  <si>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- 7950,9</t>
    </r>
    <r>
      <rPr>
        <sz val="14"/>
        <color theme="1"/>
        <rFont val="Times New Roman"/>
        <family val="1"/>
        <charset val="204"/>
      </rPr>
      <t xml:space="preserve">, из них: оплата труда-7298,5, услуги связи-60,5, услуги по сод.имущества-18,9, прочие услуги- 118,9, прочие расходы-65,2, приобретение основных средств-347,6, приобретение мат.запасов-41,3.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- 24199,2,</t>
    </r>
    <r>
      <rPr>
        <sz val="14"/>
        <color theme="1"/>
        <rFont val="Times New Roman"/>
        <family val="1"/>
        <charset val="204"/>
      </rPr>
      <t xml:space="preserve"> из них: оплата труда-20300,6, услуги связи-99,3, коммунальные услуги-503,7, аренда-0,9, услуги по сод.имущества- 699,5, прочие услуги-799,7, прочие расходы-31,3, приобретение основных средств-1361,2, приобретение мат.запасов-403,0.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</si>
  <si>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«Современная школа»                                                                                                   1.Строительство, реконструкция объектов муниципальной собственности, в том числе разработка проектно-сметной документации </t>
    </r>
    <r>
      <rPr>
        <sz val="14"/>
        <color theme="1"/>
        <rFont val="Times New Roman"/>
        <family val="1"/>
        <charset val="204"/>
      </rPr>
      <t xml:space="preserve">- </t>
    </r>
    <r>
      <rPr>
        <b/>
        <sz val="14"/>
        <color theme="1"/>
        <rFont val="Times New Roman"/>
        <family val="1"/>
        <charset val="204"/>
      </rPr>
      <t>6681,9</t>
    </r>
    <r>
      <rPr>
        <sz val="14"/>
        <color theme="1"/>
        <rFont val="Times New Roman"/>
        <family val="1"/>
        <charset val="204"/>
      </rPr>
      <t>, из них:</t>
    </r>
    <r>
      <rPr>
        <b/>
        <sz val="14"/>
        <color theme="1"/>
        <rFont val="Times New Roman"/>
        <family val="1"/>
        <charset val="204"/>
      </rPr>
      <t xml:space="preserve">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немонтируемого оборудования для школы в д. Чапаево - 0,05;                                                                                                                                                                                                       ^Кадастровые работы - 180,0;                                                                                                                                                                         ^Проведение анализа соответ. ПСД - 200,0;                                                                                                                                                ^Монтажные работы - 79,1;                                                                                                                                                                          ^Техническое присоединение - 5626,7;                                                                                                                                                                 ^Проект орг.зоны - 596,05.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- 55632,6, из них: </t>
    </r>
    <r>
      <rPr>
        <b/>
        <sz val="14"/>
        <color theme="1"/>
        <rFont val="Times New Roman"/>
        <family val="1"/>
        <charset val="204"/>
      </rPr>
      <t>50119,4 (РФ); 4956,9 (РХ); 556,3 (МБ)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^Строительство школы в д. Чапаево - 44193,1;                                                                                                                                                                                                                                                                                                                                                                 ^Авторский надзор, стройконтроль - 321,9;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немонтируемого оборудования для школы - 11117,6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</si>
  <si>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- 19904,4,</t>
    </r>
    <r>
      <rPr>
        <sz val="14"/>
        <rFont val="Times New Roman"/>
        <family val="1"/>
        <charset val="204"/>
      </rPr>
      <t xml:space="preserve"> из них: оплата труда-18882,5, услуги связи-26,9, коммунальные услуги -264,8, услуги по сод.имущества - 242,1, прочие услуги-77,4, прочие расходы-0,8, приобретение основных средств- 131,9, приобретение мат.запасов-278,0.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- 14077,9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труда-12918,5, услуги связи-19,0, коммунальные услуги-626,5, услуи по содержанию имущества-280,5, прочие услуги-92,5, прочие расходы-0,4, увеличение стоимости основных средств-69,8, увеличение стоимости материальных запасов-33,8, услуги, работы для целей кап. вложений-36,9.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- 25681,7,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труда-23828,4, услуги связи-25,2, коммунальные услуги-598,3, услуи по содержанию имущества-254,2, прочие услуги-250,4, прочие расходы-159,4, увеличение стоимости основных средств-118,3, увеличение стоимости материальных запасов-447,4.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</si>
  <si>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- 948,5,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^Замена дверей ЦДО - 50,0;                                                                                                                                                                 ^Огнезащитная обработка ЦДО - 30,0;                                                                                                                                                              ^Ремонт туалета ЦДО - 181,54;                                                                                                                                                                           ^Монтаж вентиляции ЦДО - 207,8;                                                                                                                                                           ^Облучатели ЦДО - 40,0;                                                                                                                                                                                  ^Обучение ЦДО - 3,0;                                                                                                                                                                           ^Пож-тех. минимум ЦДО - 2,6;                                                                                                                                                                                          ^ИБП ЦДО - 4,5;                                                                                                                                                                                                           ^Стулья в актовый зал ЦДО - 118,4;                                                                                                                                                                                   ^Учебная мебель ЦДО - 11,8;                                                                                                                                                                                ^Монтаж оповещения ЦДО - 47,7;                                                                                                                                                                ^Монтаж ТС ЦДО - 25,82;                                                                                                                                                         ^Ремонт спорт.зала ДК "Дружба" - 225,34.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</si>
  <si>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- 245,1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(МБОУ "У-Абаканская СОШ" транспортные расходы - 25,1, МБОУ "Доможаковская СОШ" - ГСМ - 3,6) - 28,7;                                                                                                                                                                                                   ^Поездка в Горноалтайск спортменов У-Абаканская СОШ - 28,8;                                                                                                            ^Районные олимпиады и конкурсы, праздники для школьников и дошкольников - 99,0.                                                                           ^Поощрительные выплаты выпускникам-медалистам - 76,0;                                                                                       ^Выпускной - 12,6.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</si>
  <si>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- 1413,7,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труда-1391,2, коммунальные услуги -20,5, услуги по сод.имущества - 2,0.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</si>
  <si>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- 243,9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1."Юный зарничник" - 4,0;                                                                                                                                                                                         2. "И помнит мир спасенный" - 2,0;                                                                                                                                                                                    3. Первенство по пулевой стрельбе - 3,0;                                                                                                                                                                4. "А, ну-ка, девушки" - 1,0;                                                                                                                                                                                       5. "Поклонимся великим тем годам" - 1,0;                                                                                                                                                                         6. Открытые соревнования по картингу, посвещенные Дню победы - 1,0;                                                                                                                                                                                   7. "Георгиевская ленточка" - 4,0;                                                                                                                                                                                      8. "Я люблю тебя, Россия!" - 0,5;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10. "Юные таланты Отчизны" - 4,0;                                                                                                                                                                                          11. "Вахта памяти" - 1,0;                                                                                                                                                                                           12. Открытый районный турнир по скоростной сборке радиоаппаратуры - 1,0;                                                                                                              13. Открытые соревнования У-Абаканского района среди юнармейцев по стрельбе из лука и пневматической винтовки - 3,0;                                                                                                                                                                                                                        14. Первенство МБУДО "Усть-Абаканская СШ" по спортивному ориентированию в рамках патриотического воспитания среди детей и молодежи памяти Сергея Токаря- участника боевых действий на Северном Кавказе - 6,1;                                                                                                                                                                                                                 15. Фестиваль по национальной борьбе "Курес" - 9,0;                                                                                                                                                            16. Открытый турнир по всестилевому каратэ (дисциплина СЗ) "Кубок Победы" в рамках патриотического воспитания среди детей и молодежи - 11,7;                                                                                                                                                                   </t>
    </r>
  </si>
  <si>
    <t>17. "Зарничка" среди д/с Усть-Абаканского района - 4,0;                                                                                                                                                        18. Проведение соревнований по стрельбе из лука и пневматической винтовки среди юнармейцев Усть-Абаканского района - 4,0;                                                                                                                                                                                                          19. "Она звучит не умирая..." - 14,7;                                                                                                                                                                             20. Районная тематическая выставка "Нам не дано забыть!" - 5,0;                                                                                                                                                                             21. Районная Спартакиада молодежи допризывного возраста - 18,7;                                                                                                                              22. Военно-полевые сборы - 26,4;                                                                                                                                                                    23. Проведение спартакиады допризывного возраста - 39,0;                                                                                                                    24. Приобретение пневматиеских винтовок - 33,5;                                                                                                                                                             25. День неизвестного солдата - 10,3;                                                                                                                                                                    26. День Героев Отечества - 21,0;                                                                                                                                                                                       27. Открытый турнир по хоккею с мячом памяти первого тренера У-Аб. П.А.Морозова - 3,2;                                                                                                           28. Региональный турнир по спортивной борьбе, посвящ.памяти П.А.Аткнина - 9,0.</t>
  </si>
  <si>
    <t xml:space="preserve">1. Получен сертификат на строительство жилья (Курчатова С.В., Терещенко В.Ю. (кредиторка 2020г.)).                                                                                                2. Завершено строительство жилья, предоставляемого по договору найма жилого помещения (7домов).                                                                                                      3. Выполнены работы по замене окон в школе (с.Калинино).                                                                                                 4. Капитальный ремонт культурно-досугового центра "Центр" с.Калинино по ул. Школьная (ремонт фассада здания); создание многофункциональной спортивной площадки в с.Калинино по ул.Маршала Жукова.   </t>
  </si>
  <si>
    <t xml:space="preserve">Общеобразовательные учреждения: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
3.Капитальный ремонт в муниципальных учреждениях, в том числе ПСД.
4.Создание условия для обеспечения современного качества образования.                                                                                                    5.Ежемесячное денежное вознаграждение за классное рук-во пед. работникам гос. и муницип.общеоб. орг..
6.Обеспечение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мун. общеобразов. организациях, обеспечение доп. образования детей в мун. общеобразов. организациях.                                                                                                                            7.Реализация мероприятий по развитию общеобразовательных организаций.
8.Организация школьного питания.
9. Организ-я беспл. горяч. питания обучающихся, получающих начал.общее образ-е в  мун.образов. орг-ях.                                             10. Создание в общеобразов. организациях, расположенных в сельской местности, условий для занятий физ. культурой и спортом                                                                                                                                                                                                      </t>
  </si>
  <si>
    <t xml:space="preserve"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обслуживания).                                                                                                         1.Строительство, реконструкция объектов муниципальной собственности, в том числе разработка ПСД.                                                                                      2.Создание новых мест в общеобразовательных организациях (в том числе софинансирование с республиканским бюджетом).                                                                              </t>
  </si>
  <si>
    <t>1. Строительство, реконструкция объектов муниципальной собственности, в том числе разработка проектно-сметной документации.                                                                                                                                                          2. Создание новых мест в общеобразовательных организациях (в том числе софинансирование с республиканским бюджетом).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</si>
  <si>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                                                                                                                      3.Ежемесячное денежное вознаграждение за класс. рук-во пед. работникам гос. и муницип. общеоб. орг..                                                                                                                                       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                                                                                                   5.Реализация мероприятий по развитию общеобразовательных организаций.                                                                                                                         6.Организация школьного питания.                                                                                                                                                                                                                                                  7.Организ-я беспл. горяч. питания обучающихся, получающих начал. общее образ-е в  мун.образов.орг-ях.                                                                                       8. Создание в общеобразовательных организациях, расположенных в сельской местности, условий для занятий физической культурой и спортом.                                                                                                                                            9.Создание новых мест в общеобразовательных организациях (в том числе софинансирование с республиканским бюджетом).</t>
  </si>
  <si>
    <t xml:space="preserve">1.Обеспечение деятельности подведомственных учреждений (Центр дополнительного образования).
2.Обеспечение деятельности подведомственных учреждений (Усть-Абаканская ДШИ).
3.Обеспечение деятельности подведомственных учреждений (Усть-Абаканская СШ).
4. Создание условия для обеспечения современного качества дополнительного образования.
5.Создание условия для обеспечения современного качества образования.                                                                                                                            6. Обеспечение функционирования модели персонифицированного финансирования ЦДО. </t>
  </si>
  <si>
    <t>Мероприятия, направленные на патриотическое воспитание граждан.</t>
  </si>
  <si>
    <t>1.  Проведение спортивных мероприятий, обеспечение подготовки команд;                                                                                                                                             2.  Обеспечение развития отрасли физической культуры и спорта, в т.ч.  Мероприятия в сфере физической культуры и спорта;                                                                                             3. Укрепление материально-технической базы;                                                                                                        4. Строительство универсального спортивного зала п.Усть-Абакан;                                                                                                                                                    5. Капитальный ремонт в муниципальных учреждениях, в том числе проектно-сметная документация;                                                                              6. Создание условий для занятий физической культурой и спортом;                                                                                                                                           7. Обеспечение деятельности подведомственных учреждений (МБУДО «Усть-Абаканская СШ»;                                                                                                            8. Физкультурно-оздоровительная работа с различными категориями населения.</t>
  </si>
  <si>
    <t xml:space="preserve">Строительство универсального спортивного зала п.Усть-Абакан </t>
  </si>
  <si>
    <t>В связи с доведением лимитов 28.12.2021 года программа не исполнена.</t>
  </si>
  <si>
    <t xml:space="preserve">Дошкольные организации:
1.Обеспечение деятельности подведомственных учреждений.  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3.Капитальный ремонт в муниципальных учреждениях, в том числе ПСД.                                                                                                                                                                                                                            4.Мероприятия по развитию дошкольного образования.
5.Обеспечение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
6. Реализация мероприятий по развитию дошкольных образовательных организаций.                                                                                                          7. Реализация мероприятий по развитию дошкольных образовательных организаций (софинансирование к республиканскому бюджету).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</si>
  <si>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бюджетом);                                                                                                                                             2. Иные межбюджетные трансферты на мероприятия по поддержке и развитию культуры;                                                                                                                                      3. Государственная поддержка отрасли культуры ( в том числе софинансирование с республиканским бюджетом).</t>
  </si>
  <si>
    <t xml:space="preserve">1. Обеспечение развития отрасли туризма;                                                                                              2. Содействие формирования туристической инфраструктуры и материально-технической базы;                                                                                                                             3. Организация, координация туристической деятельности и продвижения туристического продукта. </t>
  </si>
  <si>
    <t>Заключенные договора по производственному контролю исполнителями выпонены частично в связи с эпидобстановкой</t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</si>
  <si>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- 8064,3,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- 5510,4; начисления на выплаты по оплате труда – 1647,7; командировочные расходы - 100,6; услуги связи – 80,9; работы, услуги по содержанию имущества – 6,4; прочие работы, услуги – 212,7; страхование - 3,8; увеличение стоимости основных средств - 254,6; увеличение стоимости материальных запасов – 246,8; транспортный налог – 0,4.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- 515,9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 - 573,0 (РХ).                                                                                                                6.Осуществление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                        7.Дополнительное профессиональное образование муниципальных служащих и глав муниципальных образований - </t>
    </r>
    <r>
      <rPr>
        <sz val="14"/>
        <rFont val="Times New Roman"/>
        <family val="1"/>
        <charset val="204"/>
      </rPr>
      <t xml:space="preserve">201,1, из них: </t>
    </r>
    <r>
      <rPr>
        <b/>
        <sz val="14"/>
        <rFont val="Times New Roman"/>
        <family val="1"/>
        <charset val="204"/>
      </rPr>
      <t xml:space="preserve">12,6 (МБ); 188,5 (РХ)  </t>
    </r>
    <r>
      <rPr>
        <sz val="14"/>
        <rFont val="Times New Roman"/>
        <family val="1"/>
        <charset val="204"/>
      </rPr>
      <t>Обучение прошли 30 человек.</t>
    </r>
    <r>
      <rPr>
        <b/>
        <sz val="14"/>
        <rFont val="Times New Roman"/>
        <family val="1"/>
        <charset val="204"/>
      </rPr>
      <t xml:space="preserve">                                           </t>
    </r>
  </si>
  <si>
    <t>1. Не завершены в полном объеме  запланированные работы по вине подрядных организаций. 2. Не выполнены в полном объеме работы по устройству парковки ФАП с. Московское, из-за задержки  разработки проекта . Проект  парковки  получен в ноябре 2021г.  Данные работы запланированы на 2022 год. 3. Экономия финансовых средств  по зимнему содержанию автомобильных дорог из-за малоснежной зимы.</t>
  </si>
  <si>
    <t>Мероприятия по обеспечению сохранности существующей сети автомобильных дорог общего пользования местного значения</t>
  </si>
  <si>
    <t>Ремонт дорог общего пользования местного значения</t>
  </si>
  <si>
    <t xml:space="preserve">18. Первый районный конкурс красоты таланта «Мисс Усть-Абаканский район-2021» - 15,5;                                                                                               19. Приобретение вешалок в гардероб - 75,4;                                                                                                                                                            20. Районный фотоконкурс среди граждан старшего поколения, посвященного Дню защитника отечества «Мудрость! Сила! Красота!» - 5,0;                                                                                                                                                                                     21. Международный женский день 8 марта «Её величество, женщина» - 30,31;                                                                                                                        22.Проведение мероприятий праздника «День Победы» -56,6;                                                                                                                                            23. Торжественный концерт, посвященный дню муниципального служащего - 27,8;                                                                                                            24. Мероприятие «60 лет творческого полета, посвященное юбилею МБУК «ДК им.Ю.А.Гагарина» - 53,9;                                                      25. Обучение по программе «Инновационные методики организации деятельности учреждений культуры - 6,0;                                                                                                                                                                                                  26. Проведение пленума ветеранов (пенсионеров) войны, труда, Вооруженных сил и правоохранительных органов - 12,9;                                                                                                                                                                                                                   27. Торжественный концерт «Твой день Россия!», посвященный Дню России - 2,8;                                                                                                                                28. Мероприятия, посвященные Дню медицинского работника - 20,6;                                                                                                                29. Игровая программа для детей «По морям и океанам», посвященной дню ВМФ - 13,1;                                                                                                                                                                                                                                              30. Приобретение и монтаж вытяжки в костюмерную РДК Дружба - 57,8;                                                                                                                                 31. Игровая программа, посвященная Дню знаний «День знаний с Мальвиной» - 20,0;                                                                                                                                    32. Открытие творческого сезона «Взлетай на крыльях таланта» - 27,0;                                                                                                                                                     33. Торжественный концерт, посвященный Дню учителя - 14,8;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</si>
  <si>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- 4251,3,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«Пою моё отечество» - 36,05;                                                                                                                                                                  2. Проведение концерта, посвященного 23 февраля - 17,84;                                                                                                                                                   3. Проведение концерта «Поем любимые песни вдвоем, 10-летию творческой деятельности дуэта «Родные напевы» - 26,4;                                                                                                                                                                                                                     4. Районный фотоконкурс «Ах! Эта бабушка сенсация!» - 2,8;                                                                                                                                                     5.Районный конкурс «Маленькая мисс 2021» - 22,4;                                                                                                                                                             6. Оформление мероприятия «Крымская весна» - 25,0;                                                                                                                                          7. Текущий ремонт лестничного марша - 590,1;                                                                                                                                                        8. Монтаж освещения в гардеробной - 12,9;                                                                                                                                                 9.Монтаж освещения сцены - 111,7;                                                                                                                                                                 10. Проведение мероприятий, посвященных 8 марта - 31,8;                                                                                                                               11.Праздник «Веселись народ, масленница идет» - 5,1;                                                                                                                                              12. Онлайн-конкурс «Селфи с мамой» - 12,6;                                                                                                                                                       13. Освещение лестничного марша - 105,6;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 Услуги художественного оформления лестницы - 78,0;                                                                                                                                              15. Районное торжественное мероприятие, посвященное Дню работника культуры - 16,8;                                                                                                                 16.День работников ЖКХ - 33,5;                                                                                                                                                                                                   17. Районный конкурс среди работников культуры «Мастера настроения» - 24,5;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</si>
  <si>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- 2577,8,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Световое оборудование на сцену ДК Гагарина - 400,0;                                                                                                                            2. Музыкальное оборудование РДК «Дружба» - 522,1;                                                                                                                                                       3. Вокальная система ДК Гагарина - 100,0;                                                                                                                                                                      4. Одежда сцены РДК Дружба - 160,2;                                                                                                                                                                         5. Кресла театральные РДК Дружба - 1395,5.</t>
    </r>
  </si>
  <si>
    <r>
      <t>6. Иные межбюджетные трансферты на мероприятия по поддержке и развитию культуры - 991,8,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</t>
    </r>
    <r>
      <rPr>
        <sz val="14"/>
        <rFont val="Times New Roman"/>
        <family val="1"/>
        <charset val="204"/>
      </rPr>
      <t>1. Приобретение одежды сцены из огнезащитного материала (Вершино-Биджинский СДК-100,0, Чарковский СДК-100,0) - 200,0;                                                                                                                                                                         2. Ремонт полов в спортзале МКУК Чарковский СДК - 296,36;                                                                                                                       3. Ремонт кровли КДЦ аал.Шурышев - 345,83;                                                                                                                                          4. Установка системы отопления КДЦ аал.Шурышев - 149,61.</t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</si>
  <si>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«Культурная среда» - </t>
    </r>
    <r>
      <rPr>
        <sz val="14"/>
        <rFont val="Times New Roman"/>
        <family val="1"/>
        <charset val="204"/>
      </rPr>
      <t xml:space="preserve">12430,1, из них: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1.  Государственная поддержка отрасли культуры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- 11065,2, из них:</t>
    </r>
    <r>
      <rPr>
        <b/>
        <sz val="14"/>
        <rFont val="Times New Roman"/>
        <family val="1"/>
        <charset val="204"/>
      </rPr>
      <t xml:space="preserve"> 221,3(МБ), 976,0 (РХ), 9867,9 (РФ)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1.Капитальный ремонт РДК Дружба (замена дверных блоков в зрительном зале) - 212,0;                                                                                                2. Капитальный ремонт стент и потолка в зрительном зале МБУ РДК "Дружба" - 1046,1;                                                                                                                           3. Капитальный ремонт (замена) автоматической пожарной сигнализации и оповещения людей о пожаре РДК «Дружба» - 218,8;                                                                                                                                                                                                             4. Капитальный ремонт здания МБУ "Дом культуры им.Ю.А.Гагарина" - 4342,1;                                                                              5. Приобретение автоклуба - 5246,2.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 Укрепление материально-технической базы - 1364,9</t>
    </r>
    <r>
      <rPr>
        <sz val="14"/>
        <rFont val="Times New Roman"/>
        <family val="1"/>
        <charset val="204"/>
      </rPr>
      <t xml:space="preserve"> (Приобретение автоклуба софинансирование).           </t>
    </r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</si>
  <si>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- 28780,5,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- 26812,5</t>
    </r>
    <r>
      <rPr>
        <sz val="14"/>
        <rFont val="Times New Roman"/>
        <family val="1"/>
        <charset val="204"/>
      </rPr>
      <t>, в том числе: Заработная плата - 19056,9; Начисления на выплаты по оплате труда - 5751,3; Услуги связи - 296,1; Коммунальные услуги - 898,2; Услуги по содержанию имущества - 277,1; Прочие работы, услуги - 312,7 (услуги по охране); Прочие расходы (пеня, госпошлина) - 6,2; Увеличение стоимости прочих оборотных запасов (материалов) - 89,2 (хоз.товары); Увеличение стоимости основных средств - 50,4; Приобретение угля - 40,7; Увеличение стоимости строительных материалов - 32,6; Увеличение стоимости прочих оборотных запасов однократного применения - 1,1.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</si>
  <si>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>5. Капитальный ремонт в муниципальных учреждениях, в том числе проектно-сметная документация - 417,8,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1. Капитальный ремонт автоматической пожарной сигнализации библиотеки - 90,9;                                                                                             2. Замена окон в Опытненской библиотеке - 131,2;                                                                                                                                            3. Установка окон в Чарковской сельской библиотеке - 174,4;                                                                                                          4. Замена оконных блоков из ПВХ в помещ. Чарковск. библиотеки -21,3.                                                                                                               </t>
    </r>
  </si>
  <si>
    <r>
      <t xml:space="preserve">6.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- 200,6, из них:</t>
    </r>
    <r>
      <rPr>
        <b/>
        <sz val="14"/>
        <rFont val="Times New Roman"/>
        <family val="1"/>
        <charset val="204"/>
      </rPr>
      <t xml:space="preserve"> 4,0 (МБ), 17,7 (РХ), 178,9 (РФ) </t>
    </r>
    <r>
      <rPr>
        <sz val="14"/>
        <rFont val="Times New Roman"/>
        <family val="1"/>
        <charset val="204"/>
      </rPr>
      <t>Пополнение книжного фонда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</si>
  <si>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- 8854,5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- 3096,5, </t>
    </r>
    <r>
      <rPr>
        <sz val="14"/>
        <rFont val="Times New Roman"/>
        <family val="1"/>
        <charset val="204"/>
      </rPr>
      <t xml:space="preserve">в том числе: Заработная плата - 1733,8; Начисления на выплаты по оплате труда - 522,6; Услуги связи - 28,7; Коммунальные услуги - 150,9; Услуги по содержанию имущества - 138,4; Прочие работы, услуги - 110,4; Прочие расходы (пеня, гос.пошлина, налог на имущ.) - 166,9; Страхование - 8,9; Увеличение стоимости основных средств - 111,0; Увеличение стоимости прочих оборотных запасов (материалов) - 102,1 (хоз.товары, канц.товары); Увеличение стоимости ГСМ - 1,3; Увеличение стоимости строительных материалов - 21,5.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</si>
  <si>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- 3673,6: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Возложение к могиле неизвестного солдата - 20,0;                                                                                                                   2.Выставка к 23 февраля, посвященная памяти о россиянах, исполнявших долг за пределами отечества - 18,21;                                                                                                                                                                                                         3. Поздравление  ветеранов и труженников тыла ВОВ с юбилеем - 31,0;                                                                                                              4. Кинолекторий с учащимися У-Абаканской СОШ совместно с Советом старейшин - 3,99;                                                                           5.Конкурс рисунков среди детей и подростков «Женщина и Великая Отечественная война» - 3,0;                               6.Интерактивная квест-игра по рп.Усть-Абакан «Из истории старого города» - 8,79;                                                                             7. Всероссийский квест «Первый космический» - 7,4;                                                                                                                           8. Всероссийский квест «Освобождение Крыма» - 7,05;                                                                                                                    9. Всероссийский квест «Блокада Ленинграда» и «Сталинградская битва» - 7,0;                                                                          10. Мероприятие, посвященное Дню памяти и скорби «80 лет со дня начала Великой Отечественной войны и обороны Брестской крепости» и торжественного возложения земли с мест боев в гильзы на мемориале «Вечная слава» - 14,0;                                                                                                                                                                                      11. Мероприятия для детей в каникулярный период - 6,9;                                                                                                                                              12. Оформление мемориала в рамках проведения Дня Победы в ВОВ - 41,0;                                                                                                      13. Подключение вечного огня для проведения праздничных мероприятий - 30,0;                                                                                                     14. Приобретение подарков ветеранам и труженникам тыла - 39,0;                                                                                                              15. Изготовление доп.списков участников ВОВ на мемориал - 30,0;                                                                                                                     16. Оформление экспозиции из цветов на клумбе мемориала «Вечная слава» - 9,18;                                                                                                             17. Оформление экспозиции ко Дню космонавтики - 9,03;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</si>
  <si>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- 179,4,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Акарицидная обработка, дератизация МАУК «Салбык» - 68,8;                                                                                                                                              2. Оживщая история Долины Царей - 26,1 (мастер классы, услуги шамана, проведение обряда кормления огня);                                                                                                                                                                                                                                           3. Опашка территории музея - 22,4;                                                                                                                                        4. Костюм воина - 55,8;                                                                                                                                                                             5. Маски, бронзовые ножи - 6,3.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</si>
  <si>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- 332,3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Оплата по гражд.правовому договору по проверке наличия архив.документов после переезда - 13,0;                                                                                                                                                                                                                                     2. Оплата за перемещение архив.документов - 208,4;                                                                                                                3. Приобретение стеллажей - 73,4;                                                                                                                                                 4. Приобретение архивных коробов - 37,5.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</si>
  <si>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- 427,7: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1. Районный конкурс ДПИ «Подарок любимой мамочке» - 14,7;                                                                                                                        2. Конкурс для девочек, посвященный 8 марта «А ну-ка девочки» - 7,5;                                                                                                                          3. Орг.взнос Всероссийский Конкурс «Есть такая профессия - Родину защищать» - 5,5;                                                                                             4. Международный конкурс «КИТ» (материалы для пошива костюмов танц.коллективу «Радость») - 6,0;                                               5. Конкурсная программа для детей «Один день в армии», посвященная 23 февраля - 10,2;                                                                           6. Районный конкурс рисунка и апликации»Зимняя сказка» - 3,4;                                                                                                                  7. Конкурсная программа «На балу у золушки» - 8,0;                                                                                                                                                                                                               8. Фотоконкурс, посвященный новому году - 18,0;                                                                                                                                                                                                                                                                  9. Районный конкурс рисунка «Наша армия сильная» - 8,4;                                                                                                                            10. Районная выставка-конкурса изобразит.искусства «Краски моего детства» - 8,4;                                                                       11. Выставка-конкурс мастеров декоративно-прикладного творчества «Волшебные нити» - 7,5;                                                      12. Участи в конкурсе «Гордость Хакасии» - 2,0;                                                                                                                                            13. Конкурс художественного чтения среди детей «Поэтическая весна» - 9,5;                                                                                                                        14. Игровая программа к Международному Дню защиты детей - 1,7;                                                                                                                           15. Проведение мероприятий в рамках проекта «Лето, солнце, 100 фантазий» - 13,0;                                                                                                                14. Районная акция-конкурс «Мы наследники Победы» - 12,5;                                                                                                                        15. Районный конкурс изобразительного искусства «Мир без войны» - 5,0;                                                                                                        16. Районный выставка-конкурс ДПИ «Пасхальное чудо» - 7,0;                                                                                                              17. Участие в международном конкурсе «КИТ» - 5,0;                                                                                                                                                        </t>
    </r>
  </si>
  <si>
    <t>18.Районный конкурс детского и юношеского творчества «Надежда нации» - 28,0;                                                                                                                                                   19. Районный конкурс рисунка «Под звездой Ю.Гагарина» - 3,0;                                                                                                               20. День Енисея - 6,9;                                                                                                                                                                                                       21. Мероприятие «Смело по зебре шагая» - 10,0;                                                                                                                                            22. Конкурс «Бумажный мир» - 7,6;                                                                                                                                                                                        23. Приобретение баннера для выездных мероприятий - 6,7;                                                                                                               24. Новогодние мероприятия - 129,8;                                                                                                                                                                    25. Елка Главы района - 65,7;                                                                                                                                                               26. Елка для одаренных детей - 16,7.</t>
  </si>
  <si>
    <r>
      <rPr>
        <b/>
        <sz val="14"/>
        <rFont val="Times New Roman"/>
        <family val="1"/>
        <charset val="204"/>
      </rPr>
      <t>1.Органы местного самоуправления - 4151,4</t>
    </r>
    <r>
      <rPr>
        <sz val="14"/>
        <rFont val="Times New Roman"/>
        <family val="1"/>
        <charset val="204"/>
      </rPr>
      <t xml:space="preserve">, в том числе:  Заработная плата - 3065,6; Начисления на выплаты по оплате труда - 912,7; Услуги связи - 24,4; Услуги по содержанию имущества - 5,5;  Прочие работы и услуги - 91,3; Увеличение стоимости осн.средств - 12,0; Увеличение стоимости прочих материальных запасов - 39,9.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- 16711,1,</t>
    </r>
    <r>
      <rPr>
        <sz val="14"/>
        <rFont val="Times New Roman"/>
        <family val="1"/>
        <charset val="204"/>
      </rPr>
      <t xml:space="preserve"> в том числе: Заработная плата - 11991,6;  Начисления на ыплаты по оплате труда - 3564,5; Услуги связи - 53,4; Услуги по содержанию имущества - 201,2; Прочие работы, услуги - 388,4; Страхование автомобиля - 4,8; Увеличение стоимости  ГСМ - 283,9; Увеличение стоимости прочих оборотных запасов (материалов) - 140,9; Увеличение стоимости основных средств - 54,2; Прочие расходы - 28,2.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</si>
  <si>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- 1249,2,</t>
    </r>
    <r>
      <rPr>
        <sz val="14"/>
        <rFont val="Times New Roman"/>
        <family val="1"/>
        <charset val="204"/>
      </rPr>
      <t xml:space="preserve"> в том числе: Заработная плата - 809,7; Начисления на выплаты по оплате труда - 249,4; Услуги связи - 25,2;  Прочие расходы - 2,6; Увеличение стоимости прочих оборотных запасов - 31,2; Прочие работы, услуги - 71,0; 7. Услуги по содержанию имущества - 8,2; Увеличение стоимости основных средств - 51,9.    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</si>
  <si>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- 432,0,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Проведение торжественных мероприятий, посвященных выводу войск из Демократической Республики Афганистан - 1,8;                                                                                                                                                                                                   2. Проведение онлайн первенства У-Абаканского района по военно-спортивному многоборью «А ну-ка девушки» - 15,0;                                                                                                                                                                                                                                                            3. Районный семинар-совещание с координаторами по работе с молодежью по вопросам реализации гос.молодеж.политики в У-Абаканского районе РХ - 1,2;                                                                                                                                   4. Проведение районных соревнований среди молодежи «Ледовые игры» - 30,0;                                                                                                         5. Проведение районной патриотической акции «Блокадный хлеб» - 1,2;                                                                                                 6. Районный фестиваль молодых талантов «Молодежный креатив» - 8,9;                                                                                                                                7. Районный конкурс «Молодежная инициатива-2021» - 35,8;                                                                                                                                                      8. Грант Главы – 50,0;                                                                                                                                                                                        9. Районный конккурс декоративно-прикладного искусства детей и молодежи с ограниченными физическими возможностями здоровья «Мастер золотые руки» - 13,4;                                                                                                                                          10. Районная акция «Ветеран живет рядом - помоги ему» - 17,5;                                                                                                                                                                                           11. Районная патриотическая акция «Безымянных могил не бывает» (таблички на памятники, строй. материалы, хоз. материалы) - 34,0;                                                                                                                                                                                                                                                        12. Реализация проектов по временной занятости молодежи (несовершеннолетних) - 31,7;                                                                                                 13. Слет молодых семей - 48,4;                                                                                                                                                                   14. День матери - 1,1;                                                                                                                                                                                   15. День народного единства - 3,4;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</si>
  <si>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 - 28179,3: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- 19619,2,</t>
    </r>
    <r>
      <rPr>
        <sz val="14"/>
        <rFont val="Times New Roman"/>
        <family val="1"/>
        <charset val="204"/>
      </rPr>
      <t xml:space="preserve"> в том числе:  Заработная плата - 11960,9; Начисления на выплаты по оплате труда - 3649,7; Услуги связи - 58,0; Коммунальные услуги - 1558,4; Работы, услуги по содержанию имущества - 980,3; Прочие работы, услуги - 423,9; Прочие расходы - 355,2; Увеличение стоимости основных средств - 335,1; Увеличение стоимости ГСМ - 163,0; Увеличение стоимости прочих оборотных запасов - 89,8 (канц. и хоз.товары); Увеличение стоимости строит.материалов - 18,9; Страхование ТС - 8,9; Увеличение стоимости мягкого инвентаря - 17,1.                                                                                                                                                                    </t>
    </r>
  </si>
  <si>
    <t xml:space="preserve">34. Повышение квалификации - 1,3;                                                                                                                                                                           35. Кукла ТИГР - 34,8;                                                                                                                                                                                   36. Огнезащитная обработка - 78,8;                                                                                                                                                                                   37. Мероприятия, посвященные Дню матери - 48,5;                                                                                                                                                                   38. Монтаж освещения ДК Гагарина - 188,0;                                                                                                                                                                             39. Проведение новогодних мероприятий - 332,1;                                                                                                                                                  40. Проведение круглого стола ко Дню призывника - 5,0;                                                                                                                                                          41. Фотоконкурс ко Дню домашних животных «Они любят нас больше, чем себя» - 4,0;                                                                                                                  42. Районный конкурс для детей с ограниченными возможностями «Мы вместе» - 8,4;                                                                                                     43. Текущий ремонт фасада здания ДК Гагарина - 1557,8;                                                                                                                                                                                 44. Изгот. и монтаж лед. горки, огражд.вокруг елки, ледян.фигуры - 200,0;                                                                                                                                     45. Изготовление металлической кареты - 200,0. </t>
  </si>
  <si>
    <t>18. Оформление экспозиции «Партизанская землянка» - 42,5;                                                                                                                                            19. Изготовление и монтаж гильз с землями городов-Героев - 130,0;                                                                                                                          20. Поздравление труженников тыла и вдов ВОВ - 105,0;                                                                                                                                21. Юнармейские костюмы для участников Вахты Памяти - 135,0;                                                                                                                 22. Квест «Наша победа» - 3,5;                                                                                                                                                                 23. Конкурс рисунков «Наша победа» - 4,0;                                                                                                                                              24. Исторический квест «Глубина» - 10,0;                                                                                                                                               25. Мероприятие, посвященное Дню Флага на площади 30 лет Победы мемориала «Вечная слава» - 8,0;                                                                                              26. Квест «История нашего поселка» - 7,4;                                                                                                                                                        27. Международный День туризма - 17,7;                                                                                                                                                                            28. Эскпозиция мир советской школы - 10,8;                                                                                                                                             29. Приобретение гаражного бокса - 1 835,6;                                                                                                                                                                30. Квест «Школа детективов» - 13,8;                                                                                                                                                                  31. Обшивка фундамента, обустройство основания гаражного бокса - 313,6;                                                                                                                                               32. Проведение новогодних квестов, мастер классов - 109,45;                                                                                                                            33. Освещение территории музея - 264,6;                                                                                                                                            34. Видеонаблюдение - 377,1.</t>
  </si>
  <si>
    <t xml:space="preserve">16. Районные мероприятия с молодежью - 30,9;                                                                                                                                                                               17. Новогодняя акция «Праздник в каждый дом» - 16,5;                                                                                                                                            18 Форум активной молодежи - 37,2;                                                                                                                                                       19. Премия Главы района - 54,0.   </t>
  </si>
  <si>
    <r>
      <t>2.Мероприятия по поддержке и развитию культуры, искусства и архивного дела - 946,3,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 библиотек Усть-Абаканской ЦБС - 66,33;                                                                                                                        2. Приобретение библ.техники (вкладыши, формуляры, карточки, листки возврата) - 22,42;                                                                                         3. Летняя программа чтение - 16,26 (книги);                                                                                                                                                                            4. Общероссийский день библиотек - 13,2;                                                                                                                                                                                              5. Текущий ремонт помещений библиотек - 239,83;                                                                                                                                                               6. Стеллажи для модельной библиотеки - 456,5;                                                                                                                                                          7. Открытие центра доступа в Чарковской сельской библиотеке - 66,8 (компьютеры);                                                                                                                               8. Открытие модельной библиотеки - 28,14 (разделители);                                                                                                                                                                  9. Мероприятия, направленные на популяризацию чтения в Усть-Абаканском районе -  6,4;                                                                                                                        10. Повышение профессионального уровня библиотечных работников - 30,42.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</si>
  <si>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- 414,0,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Изготовление ПСД на кап.ремонт ДК Гагарина - 66,0;                                                                                                                           2. Изготовление ПСД РДК «Дружба» на кап.ремонт первого и второго этажей, фасада, фойе, холла и гардероба - 60,0;                                                                                                                                                                                                                                                        3. Экспертиза ПСД РДК Дружба - 52,6;                                                                                                                                                          4. Кап.ремонт крыльйа в Дружбе — 235,4.                                                                                                                                                                                    </t>
    </r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</si>
  <si>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7250,9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</t>
    </r>
    <r>
      <rPr>
        <b/>
        <sz val="14"/>
        <rFont val="Times New Roman"/>
        <family val="1"/>
        <charset val="204"/>
      </rPr>
      <t>1.Мероприятия в сфере физической культуры и спорта - 75,0</t>
    </r>
    <r>
      <rPr>
        <sz val="14"/>
        <rFont val="Times New Roman"/>
        <family val="1"/>
        <charset val="204"/>
      </rPr>
      <t xml:space="preserve"> (Ресертификация объекта спорта – хоккейный корт);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2.Укрепление материально-технической базы - 1225,8</t>
    </r>
    <r>
      <rPr>
        <sz val="14"/>
        <rFont val="Times New Roman"/>
        <family val="1"/>
        <charset val="204"/>
      </rPr>
      <t xml:space="preserve"> (Приобретение спорт инвентаря - 44,3 (лыжные комплекты); Приобретение спорт.инвентаря – 1026,2 (мячи, гантели, скакалки, медицин.боллы, лапы, кольца, мешки боксерские, табло перекидное, лестница, сетки, гири, секундомеры и т.п.); Спортивная форма – 14,8 (трико борцовское); Спорт.инвентарь для передвижного комплекса ГТО - 140,5 (скамья для жима, эл.тир, дорожка для прыжков в длину, жилеты ГТО));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3.Строительство универсального спортивного зала п.Усть-Абакан - 735,1</t>
    </r>
    <r>
      <rPr>
        <sz val="14"/>
        <rFont val="Times New Roman"/>
        <family val="1"/>
        <charset val="204"/>
      </rPr>
      <t xml:space="preserve"> (Тех.условия на связь - 9,4; Тех.условия на технологическое присоединение к электрическим сетям - 725,7);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4.Капитальный ремонт в муниципальных учреждениях, в том числе ПСД - 456,0</t>
    </r>
    <r>
      <rPr>
        <sz val="14"/>
        <rFont val="Times New Roman"/>
        <family val="1"/>
        <charset val="204"/>
      </rPr>
      <t xml:space="preserve"> (Выполнение сметной документации на кап.ремонт полов спортзала, отмостки и фасада здания - 60,0; Капитальный ремонт автоматической пожарной сигнализации Усть-Абаканской СШ – 296,0; Проведение гос.экспертизы на кап.ремонт полов, отопления, отмостки и фасада СШ - 100,0);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5.Создание условий для занятий физической культурой и спортом - 4012,5</t>
    </r>
    <r>
      <rPr>
        <sz val="14"/>
        <rFont val="Times New Roman"/>
        <family val="1"/>
        <charset val="204"/>
      </rPr>
      <t xml:space="preserve"> (Аренда льда для подготовки хоккейной команды к Всероссийским соревнованиям - 152,0; Светильники на вышки -766,4; Ремонт асфальтобетонного покрытия роликодромма и беговых дорожек - 2594,2; Ремонт освещения борцовского зала - 52,3; Замена перегородок в спортзале - 164,3; Установка защитных экранов в спортзале - 283,3);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6. Обеспечение деятельности подведомственных учреждений (МБУДО "Усть-Абаканская СШ") - 746,5</t>
    </r>
    <r>
      <rPr>
        <sz val="14"/>
        <rFont val="Times New Roman"/>
        <family val="1"/>
        <charset val="204"/>
      </rPr>
      <t xml:space="preserve"> (Оплата труда)                                                                                                                                                               </t>
    </r>
  </si>
  <si>
    <t xml:space="preserve">^Обучение по антитеррору (ОШИ-3,0, Райковская СОШ-3,0, В-Биджинская СОШ-3,0, Весенненская СОШ-3,0, Опытненская СОШ-3,0, Солнечная СОШ-3,0, Сапоговская СОШ-3,0, Калининская СОШ-3,0, Красноозерная ООШ-3,0, Доможаковская СОШ-3,0, Расцветская СОШ-3,0, Росток-3,0, Московская СОШ-3,0, У-Абаканская СОШ-3,0, Чарковская СОШИ-3,0, Чапаевская СОШ-3,0, У-Бюрская СОШ-3,0) - 51,0;                                                                                                                                                                           ^Определение категории помещений по вз-пож. (Московская СОШ-3,0, Чарковская СОШИ-3,2, Сапоговская СОШ- 6,4) - 12,6;                                                                                                                                                                ^Испытание пожарных кранов и лестниц, огражд.кровли (Московская СОШ-32,8, У-Абаканская СОШ-4,8, ОШИ-1,6, Чарковская СОШИ-3,0, В-Биджинская СОШ-2,4, У-Бюрская СОШ-1,6, Росток-6,4, Расцветская СОШ-10,7, Весенненская СОШ-3,0) - 66,3;                                                                                                                                                                             ^Приобретение Источника Бесперебойного Питания (Чапаевская СОШ-4,5, У-А СОШ-18,0, Райковская СОШ-4,5, Доможаковская СОШ-4,5, Росток-4,5, Весенненская СОШ-4,5, Сапоговская СОШ-9,0, Расцветская СОШ-4,5, В-Биджинская СОШ-4,5, Красноозерная ООШ-4,5, Московская СОШ-4,5, Опытненская СОШ-4,5, ОШИ-4,5, Чарковская СОШИ-4,5, Солнечная СОШ-4,5, Калининская СОШ-4,5) - 90,0;                                                                                                                                                                                                                                        ^Проведение мероприятия "Сердце отдаю детям" - 3,0;                                                                                                       ^Орг.взносы для участия в республик.спартакиаде - 5,0;                                                                                                ^Август.конференция - 55,8;                                                                                                                                                          ^День учителя - 44,0;                                                                                                                                                                     ^День дошкольного работника - 15,0;                                                                                                                                                                    ^Оплата проезда на конференцию - 18,7;                                                                                                                                       ^Учитель года - 37,0.                </t>
  </si>
  <si>
    <r>
      <t>Мероприятия по профилактике безнадзорности и правонарушений несовершеннолетних - 56,6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- 46,6 (Приобретение системного блока, USB-носитель(КДН) - 31,9; программное обеспечение (КДН) - 5,0; ГСМ для межведомственных рейдов по неблагополучным семьям (КДН) - 0,7, канцелярия - 9,0);                                                                                                                                        ^Организация экскурсий ВГТРК Хакасии, пожарную часть (УКМПСТ) - 10,0.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Иные межбюджетные трансферты на мероприятия по профилактике безнадзорности и правонарушений несовершеннолетних - 19,2.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^Трудоустройство н/летних, состоящих на учете в КДН (2 человека), через Усть-Абаканский поссовет.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</si>
  <si>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Субсидии муниципальным казенным предприятиям на капитальный ремонт объектов коммунальной инфраструктуры (МКП "ЖКХ усть-Абаканского района") - </t>
    </r>
    <r>
      <rPr>
        <sz val="14"/>
        <rFont val="Times New Roman"/>
        <family val="1"/>
        <charset val="204"/>
      </rPr>
      <t xml:space="preserve">5501,0, в том числе:                                                                              ^подразделение аал Чарков - </t>
    </r>
    <r>
      <rPr>
        <b/>
        <sz val="14"/>
        <rFont val="Times New Roman"/>
        <family val="1"/>
        <charset val="204"/>
      </rPr>
      <t>1038,3</t>
    </r>
    <r>
      <rPr>
        <sz val="14"/>
        <rFont val="Times New Roman"/>
        <family val="1"/>
        <charset val="204"/>
      </rPr>
      <t xml:space="preserve"> (Капитальный ремонт дымовой трубы котельной (d-600м, h-28 м) - 84,7, Капитальный ремонт водогрейного котле Квр-1,1 МВт в котельной - 854,2,  Приобретение частотного преобразователя для сетевого насоса 18,5/22 кВт 1 шт. котельной - 58,9, Приобретение  частотного преобразователя для дымососа 15/18,5кВт - 1 шт для котельной - 40,5);                                                                                                 ^подразделение с.Вершино-Биджа - </t>
    </r>
    <r>
      <rPr>
        <b/>
        <sz val="14"/>
        <rFont val="Times New Roman"/>
        <family val="1"/>
        <charset val="204"/>
      </rPr>
      <t>4040,1</t>
    </r>
    <r>
      <rPr>
        <sz val="14"/>
        <rFont val="Times New Roman"/>
        <family val="1"/>
        <charset val="204"/>
      </rPr>
      <t xml:space="preserve"> (Капитальный ремонт участка тепловой сети и сети холодного водоснабжения (от котельной до ТК, L=310м) - 3856,5, Приобретение частотного преобразователя для дымососа 18,5/22кВт - 1 шт для котельной - 58,9, Приобретение частотного преобразователя для сетевых насосов 15/18,5 кВт 1 шт. котельной - 40,5, Приобретение насоса для водозабора ЭЦВ 6-10-110- 1 шт для водозабора - 36,8, Приобретение насоса для водозабора ЭЦВ 6-16-110- 1 шт для водозабора - 47,4);                                                       ^подразделение а.Доможаков - </t>
    </r>
    <r>
      <rPr>
        <b/>
        <sz val="14"/>
        <rFont val="Times New Roman"/>
        <family val="1"/>
        <charset val="204"/>
      </rPr>
      <t>158,0</t>
    </r>
    <r>
      <rPr>
        <sz val="14"/>
        <rFont val="Times New Roman"/>
        <family val="1"/>
        <charset val="204"/>
      </rPr>
      <t xml:space="preserve"> (Приобретение насоса   для водозабора ЭЦВ 6-10-80- 1 шт . в комплекте со станцией управления насосами СУЗм 25- 1 шт., для водозабора - 58,6, Приобретение  частотного преобразователя для сетевого насоса 18,5/22 кВт 1 шт. котельной - 58,9, Приобретение  частотного преобразователя для дымососа 15/18,5 кВт - 1 шт для котельной - 40,5);                                                                                                                                                                       ^подразделение с.Московское - </t>
    </r>
    <r>
      <rPr>
        <b/>
        <sz val="14"/>
        <rFont val="Times New Roman"/>
        <family val="1"/>
        <charset val="204"/>
      </rPr>
      <t xml:space="preserve">171,9 </t>
    </r>
    <r>
      <rPr>
        <sz val="14"/>
        <rFont val="Times New Roman"/>
        <family val="1"/>
        <charset val="204"/>
      </rPr>
      <t xml:space="preserve">(капитальный ремонт участка сети водоснабжения по адресу: Республика хакасия, Усть-Абаканский район, с.Московское, от ВК64 до ВК11");                                                                             ^подразделение п.Тепличный - </t>
    </r>
    <r>
      <rPr>
        <b/>
        <sz val="14"/>
        <rFont val="Times New Roman"/>
        <family val="1"/>
        <charset val="204"/>
      </rPr>
      <t>92,7</t>
    </r>
    <r>
      <rPr>
        <sz val="14"/>
        <rFont val="Times New Roman"/>
        <family val="1"/>
        <charset val="204"/>
      </rPr>
      <t xml:space="preserve"> (капитальный ремонт шурующих планок котлов в котельной по адресу: Республика Хакасия, Усть-Абаканский район, п.Тепличный, ул.Вишневая, 1А).</t>
    </r>
  </si>
  <si>
    <t>Низкий уровень выполнения мероприятий обусловлен доведением лимитов 27 декабря 2021 года</t>
  </si>
  <si>
    <t xml:space="preserve">1.Обеспечение деятельности подведомственных учреждений (Дома культуры);                                                 
2.Мероприятия по поддержке и развитию культуры, искусства и архивного дела;                                                                                                                 3. Капитальный ремонт в муниципальных учреждениях, в том числе проектно-сметная документация;                                                                                                                                                     4. Укрепление материально-технической базы;                                                       5.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бюджетом);                                                                                                                                                                                     6. Иные межбюджетные трансферты на мероприятия по поддержке и развитию культуры;                                                                                                      7. Государственная поддержка отрасли культуры (в том числе софинансирование с республиканским бюджетом);                                                                        8. Укрепление материально-технической базы.
</t>
  </si>
  <si>
    <t>Частичное не выполнение мероприятий обусловлено поздним доведением лимитов (27 декабря 2021 года).</t>
  </si>
  <si>
    <t>1.Укрепление материально-технической базы муниципальных учреждений в сфере культуры;                                                                                                 2. Создание модельных муниципальных библиотек;                                                                  3. Региональный проект Республики Хакасия «Творческие люди» (государственная поддержка отрасли культуры);                                                                             4.Государственная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бюджетом).</t>
  </si>
  <si>
    <t xml:space="preserve">1.  Поддержка одаренных детей и молодежи (Мероприятия по поддержке и развитию культуры, искусства и архивного дела;                                               
2.  Развитие и поддержка народного творчества (Мероприятия по поддержке и развитию культуры, искусства и архивного дела;                         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отношений).
</t>
  </si>
  <si>
    <t>1.Органы местного самоуправления;                               
2.Обеспечение деятельности подведомственных учреждений (Метод.кабинет, централизованная бухгалтерия, хоз.группа).</t>
  </si>
  <si>
    <t xml:space="preserve">1.Обеспечение деятельности подведомственных учреждений (МБУ культуры МРЦ);
2.Мероприятия в области молодежной политики.
</t>
  </si>
  <si>
    <t>В связи с тем что выполнение работ по условиям контракта предусмотрено в 2022 году, оплачен только аванс в размере 60 %.</t>
  </si>
  <si>
    <t xml:space="preserve">1.Обеспечение деятельности подведомственных учреждений (Библиотеки);                                       
2.  Мероприятия по поддержке и развитию культуры, искусства и архивного дела;                                                                                              3. Строительство, реконструкция объектов муниципальной собственности, в том числе разработка проектно-сметной документации;                                                                                                                                 4. Укрепление МТБ в сфере культуры;                                                               5. Капитальный ремонт в муниципальных учреждениях, в том числе проектно-сметная документация;                                                                                                                            6. 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музей);                                      
7.  Мероприятия по поддержке и развитию культуры, искусства и архивного дела;                                                                                                     8. Обеспечение безопасности музейного фонда и развитие музеев;                                                                                                                       9. Капитальный ремонт в муниципальных учреждениях, в том числе проектно-сметная документация;                                                                                      10.Развитие архивного дела;                                                                                                                                                                                      11. Создание модельных библиотек;                                                                                             12. Государственная поддержка отрасли культуры.
13.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
</t>
  </si>
  <si>
    <t>Поощрение лучших работников полиции и членов общественных организаций правоохранительной направленности;
Оплата гос. пошлины для получения паспорта для лиц находящихся в тяжелой жизненной ситуации;
Призы для районного мероприятия «Здоровье-стиль жизни!».</t>
  </si>
  <si>
    <t>Приобретение макета по ПДД; Канцелярия; ГСМ на выездную акцию «Безопасность на дорогах Хакасии».</t>
  </si>
  <si>
    <t xml:space="preserve">Программное обеспечение; Системный блок; USB-носитель; ГСМ для межведомственных рейдов по неблагополучным семьям (КДН), канцелярия;
Организация экскурсий ВГТРК Хакасии, пожарную часть (УКМПСТ).                                                                                           Трудоустройство несовершеннолетних, состоящих на профилактическом учете в КДН и ЗП
</t>
  </si>
  <si>
    <t>за 2021 год.</t>
  </si>
  <si>
    <r>
      <t>1.Проведение спортивных мероприятий, обеспечение подготовки команд - 175,7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1.Краевой турнир по баскетболу на «Енисее» среди девушек до 15 лет - 5,2;                                                                                      2.Первенство Красноярского края по армейскому рукопашному бою среди допризывной молодежи - 1,5; 3.Чемпионат Сибирского Федерального округа по боксу среди женщин 2002-1981 гг.р.-19,6;                                                                          4.Открытое первенство г.Красноярск по боксу - 7,8;                                                                                                                        5.Межрайонный турнир по волейболу среди девушек 2003 г.р. в с.Новоселово - 11,5;                                                                                           6.Фестиваль единоборств «Всероссийский турнир SIBERIA OPEN по киосике каратэ - 6,3;                                                             7.Участие в «Лиге Сибири» по баскетболу среди юношей в г.Ачинск – 8,2;                                                                            8.Первенство России среди юношей и девушек 14-15, 16-17 лет, юниоров и юниорок 18-21 год по рукопашному бою в г. Москва – 19,3;                                                                                                                                                             9.Республиканские соревнования по футболу «Кубок Победы» - 3,0;                                                                                       10.Районный турнир по мини-футболу, посвященного памяти героя Советского союза Доможакова М.Е. в аал.Чарков - 3,4;                                                                                                                                                                                                               11. Участие в тренировочных мероприятиях по рукопашному бою в Респ.Крым – 27,9;                                                                                            12. Участие в открытом турнире по боксу среди юношей и девушек в г.Москва – 16,0;                                                                                                                         13. Участие в открытом турнире по хоккею с мячом памяти ЗТ СССР Валерия Филипповича Позднякова среди мальчиков и девочек 2010-2011 гг.р. г.Красноярск – 5,5;                                                                                                                               14. Участие в открытом турнире по мини-хоккею с мячом памяти ЗМС СССР братьев Першиных среди мальчиков 2011-2013 гг.р. г.Красноярск – 7,2;                                                                                                                                                 15.Участие СФО по мини-футболу – 24,0;                                                                                                                                               16.  Первенство СФО по рукопашному бою г.Новосибирск - 9,3.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</si>
  <si>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- 580,5,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1.Открытое первенство по баскетболу среди девочек – 4,7;                                                                                                                         2.Чемпионат по мини-футболу – 3,9;                                                                                                                                                         3.Первенство по волейболу – 1,1;                                                                                                                                                              4.Турнир по настольному теннису – 2,16;                                                                                                                                          5.Региональный турнир по хоккею с мячом на Кубок Главы района среди мальчиков – 37,1;                                                                           6.Конкурс на лучшую организацию работы по внедрению Всероссийского физкультурно-спортвного комплекса «Готов к труду и обороне» - 13,84;                                                                                                                                             7.Организация Зимнего фестиваля ГТО – 7,2;                                                                                                                             8.Мероприятия в рамках проведения праздника «День Победы» (Кубок Победы по футболу) – 21,52;                                                                 9.Спортивный праздник, посвященный Дню России – 10,0;                                                                                                                    10.Спортивное мероприятие, посвященное Дню защиты детей 1 июня 2021г. - 6,4;                                                                                                   11.Летний фестиваль Всероссийского физкультурно-спортивного комплекса ГТО среди обучающихся общеобразовательных учреждений У-Аб.района 28.05.21 – 6,0;                                                                                                                                      12. Открытие спортивной площадки ГТО – 4,98;                                                                                                                                     13.Проведение Спартакиады ВФСК «Готов к труду и обороне» (ГТО) среди трудовых коллективов У-Абаканского р-на - 8,7;                                                                                                                                                                       14.Открытое первенство Усть-Абаканской СШ по боксу, посвященное празднованию 76-летия Победы в ВОВ – 4,8;                                                                                                                                                                                                                                                              15.Открытый турнир по настольному теннису, посвященный Дню победы в ВОВ – 3,0;                                   </t>
    </r>
  </si>
  <si>
    <t xml:space="preserve">16.Проведение XIV-й Спартакиады Усть-Абаканского района, посвященной Победе советского народа в ВОВ – 39,72;                                                                                                                                                                                    17.Спартакиада ГТО среди детей дошкольных учреждений, посвященной 90-летию создания Всесоюзного физкультурного комплекса «Готов к труду и обороне СССР» - 4,8;                                                                                                                18.Турнир по мини-футболу, посвященный памяти героя Советского союза Доможакова М.Е. в аал.Чарков – 3,4;                                                                                                                                                                                                                    19.Открытое первенство по мини-футболусреди юношей 2009-2010 гг.р., посвщенный празднованию 76-й годовщины Победы в ВОВ – 5,1;                                                                                                                                                                                 20.Спартакиада среди лиц с поражением (нарушением) опорно-двигательного аппарата - 3,6;                                                21.Районный турнир по пулевой стрельбе посвященный Победе в ВОВ – 3,58;                                                                                        22.Открытый районный турнир по греко-римской борьбе памяти Н.Н. Доможакова – 6,0;                                                                                  23.Шахматный турнир в честь Дня Победы – 5,0;                                                                                                                                                             24.Проведение летних оздоровительных площадок – 2,0;                                                                                                                            25. Турнир по настольному теннису «К спорту всей семьей» - 2,7;                                                                                                                 26. Всероссийский День физкультурника – 30,0;                                                                                                                                                                 27. Мероприятия, посвященные Международному Дню бокса – 3,5;                                                                                                                      28 Легкоатлетический забег (ГТО) среди учащихся общеобразовательных учреждений – 1,8;                                                                                                           29. Открытие спортивного сезона 11 сентября 2021 г. - 12,5;                                                                                                                   30. Открытый турнир по греко-римской борьбе памяти Н.Н.Доможакова - 6,0;                                                                                                     31. Районный турнир по пулевой стрельбе, посвященный Победе советскогог народа в ВОВ среди сборных команд общеобразовательных учреждений Усть-Абаканского района - 3,6;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</si>
  <si>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32. Спартакиада среди лиц с поражением опорно-двигательного аппарата - 3,6;                                                                                                                    33. Проведение XIV-й спартакиады Усть-абаканского района, посвященной победе в ВОВ - 39,7;                                                                   34. Проведение спортивного праздника, посвященного Дню России - 10,0;                                                                                                                   35. Проведение спортивных мероприятий первенства по баскетболу среди мужских и женских команд - 10,0;                                                                                                                                                                                                                   36. Мероприятия по волейболу среди мужских и женских команд - 15,0;                                                                                                                       37. Проведение первенства Усть-Абаканского района по мини-футболу 3-4 декабря 2021г. - 33,0;                                                                                   38. Турнир по баскетболу среди девушек, посвященного памяти тренера-преподавателя М.П.Дураева - 18,4;                                                                                     39. Проведение лично-командного первенства Усть-Абаканского района по гиревому спорту среди мужчин 27.11.2021г. - 37,3;                                                                                                                                                                                                      40. Освещение Новогодней площади и елки - 68,5;                                                                                                                                           41. Организация работы по внедрению ГТО среди общеобразовательных учреждений - 13,8;                                                                                               42. Открытое первенство по боксу - 20,0;                                                                                                                                                                    43. Открытие сезона массовых катаний - 30,0;                                                                                                                                                             44. Турнир по волейболу среди девочек 2009 г.р. «Мы за спорт» - 5,6;                                                                                                                                                    45. Первенство по русским шашкам среди дошкольников 24 ноября 2021 г. - 3,3;                                                                                                                     46. Турнир по настольному теннису, посвященный Дню народного единства, 6 ноября 2021 г. - 3,6.</t>
  </si>
  <si>
    <r>
      <rPr>
        <b/>
        <sz val="14"/>
        <rFont val="Times New Roman"/>
        <family val="1"/>
        <charset val="204"/>
      </rPr>
      <t>2.Реализация проектов комплексного развития сельских территорий</t>
    </r>
    <r>
      <rPr>
        <sz val="14"/>
        <rFont val="Times New Roman"/>
        <family val="1"/>
        <charset val="204"/>
      </rPr>
      <t xml:space="preserve"> - 12358,0, из них: </t>
    </r>
    <r>
      <rPr>
        <b/>
        <sz val="14"/>
        <rFont val="Times New Roman"/>
        <family val="1"/>
        <charset val="204"/>
      </rPr>
      <t>9995,3 (МБ), 23,62 (РХ), 2339,07 (РФ)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^Обеспечение комплексного развития сельских территорий (формирование современного облика сельских территорий, направленных на создание  и развитие инфраструктуры в сельской местности) - 2386,6, из них: 23,6(МБ), 23,62(РХ), 2339,07(РФ) Замена окон в школе с.Калинино;                                                                    ^Формирование современного облика сельских территорий, направленных на создание  и развитие инфраструктуры в сельской местности - 7125,7, в том числе: Госэкспертиза ПСД и сметной стоимости МБДОУ "Родничок" - 74,1; капитальный ремонт МБОУ "Калининская СОШ" (замена окон) - 54,3; проверка сметной документации на капремонт МБДОУ Чапаевская СОШ - 43,5, Расцветовская"НШ-ДС"Росток"-96,8, Расцветовская СОШ - 84,4; разработка ПСД на реконструкцию здания, изыскания и проверка сметной документации - 1 350,0; проверка сметной документ.на капремонт Чапаевская СОШ - 164,7; проверка сметной документ.на устройство спорт.площ.Расцветовская СОШ - 25,6; ПСД на строит. физ. оздоров. комплекса В-Биджа - 470,0; заключение на реконструкцию здания В-Биджа - 40,0; гос.эксперитиза сметной стоимости МБУДО "Усть-Абаканская ЦДО" - 105,0; изготовление ПСД на строительство школы искусств - 2500,0; изготовление ПСД на строительство библиотеки - 2117,3.</t>
    </r>
  </si>
  <si>
    <r>
      <rPr>
        <b/>
        <sz val="14"/>
        <rFont val="Times New Roman"/>
        <family val="1"/>
        <charset val="204"/>
      </rPr>
      <t xml:space="preserve">1.Обеспечение благоустроенным жильем граждан, проживающих в сельской местности - </t>
    </r>
    <r>
      <rPr>
        <sz val="14"/>
        <rFont val="Times New Roman"/>
        <family val="1"/>
        <charset val="204"/>
      </rPr>
      <t xml:space="preserve">18624,0, из них </t>
    </r>
    <r>
      <rPr>
        <b/>
        <sz val="14"/>
        <rFont val="Times New Roman"/>
        <family val="1"/>
        <charset val="204"/>
      </rPr>
      <t>2699,7 (МБ), 7026,83 (РХ), 8897,37 (РФ)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^Обеспечение комплексного развития сельских территорий в части улучшения жилищных условий граждан, проживающих на сельских территориях - 1530,9, из них 683,8 (МБ), 8,5 (РХ), 838,59 (РФ) Получен 1 сертификат, общая площадь приобретенного жилья составила - 72 кв.м.; Погашение КЗ 2020г.;                                                                                                                                                                                                                                                                                                                                                                                                                  ^Строительство жилья, предоставляемого по договору найма жилого помещения - 1849,0, Проведена повторная гос.экспертиза документации,госэкспертиза,стройконтроль,авторский надзор,кадастровый учет - 638,2, строительство жилья - 1209,3, земельн.налог,пени на зем.налог - 1,5;                                                                                                                                                                                                                                                                                                                                                                                      ^Обеспечение комплексного развития сельских территорий в части реализации мероприятий, связанных со строительством жилого помещения (жилого дома), предоставляемого гражданам по договорам найма жилого помещения - 15244,0, из них: 166,9(МБ), 7018,33(РХ), 8058,78(РФ) Строительство жилья - 7 домов, в том числе:  Усть-Абакан - 2 дома;  Усть-Бюрь - 2 дома; с.Калинино - 2 дома;  с.Солнечное - 1 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</si>
  <si>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4.Капитальный ремонт в муниципальных учреждениях, в том числе проектно-сметная документация - 1905,0,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1. Экспертиза ПСД на кап.ркмонт кровли, фасада и отмостки МБУК «Усть-Абаканский музей» - 17,3;                                                                                                                                               2. Капитальный ремонт кровли, стен и фундамента здания 1 корп. МБУК «Усть-Абаканский музей» - 1872,7;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Разработка ПСД на кап.ремонт 2 корп.музея - 15,0. </t>
    </r>
  </si>
  <si>
    <r>
      <rPr>
        <b/>
        <sz val="14"/>
        <rFont val="Times New Roman"/>
        <family val="1"/>
        <charset val="204"/>
      </rPr>
      <t>Мероприятия по профилактике терроризма и экстремизма - 4,95</t>
    </r>
    <r>
      <rPr>
        <sz val="14"/>
        <rFont val="Times New Roman"/>
        <family val="1"/>
        <charset val="204"/>
      </rPr>
      <t xml:space="preserve"> Листовки, памятки</t>
    </r>
  </si>
  <si>
    <t>Осуществление органами местного самоуправления государственных полномочий в области охраны труда - 486,45 (РХ).</t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</si>
  <si>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- 3377,8, из них: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^Специальная оценка условий труда - 5,5;                                                                                                                               ^Медицинские осмотры (обследование на рото-вирус, мед.осмотр водителей, работников) - 1001,9;                                                                                ^Организация и проведение производственного контроля - 1362,5;                                                                                                      ^Обучение (по охране труда, гигиеническое) - 348,3;                                                                                                                                                    ^Спец.одежда и другие средства индивилуальной защиты - 304,0;                                                                                                                                         ^Приобретение и монтаж установок для обеспечения работников питьевой водой (куллер) - 17,3;                                                                                                                                                            ^Устройство новых и реконструкция имеющихся отопительных систем (обогреватель настенный теплофон) - 8,2;                                                                                                                                                                                             ^Оснащение кабинетов по охране труда (стенды, знаки) - 48,7;                                                                                                                ^Устройство и модернизация коллективной защиты (огнетушители, планы эвакуации) - 70,3;                                                                                             ^Приобретение смывающих и обеззараживающих (мыло туалетное,крем для рук) - 109,0;                                                                                                                              ^Приобретение профессиональных изданий для специалиста по охране труда (система по охране труда, журналы по охране труда) - 52,3;                                                                                                                                                                                  ^Приобретение аптечек для оказания первой помощи - 14,7;                                                                                                                     ^Оборудование помещения для оказания медицинской помощи  (термометр, тонометр) - 35,1    </t>
    </r>
    <r>
      <rPr>
        <sz val="14"/>
        <color rgb="FFFF0000"/>
        <rFont val="Times New Roman"/>
        <family val="1"/>
        <charset val="204"/>
      </rPr>
      <t xml:space="preserve">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</si>
  <si>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- 242,6:  </t>
    </r>
    <r>
      <rPr>
        <sz val="14"/>
        <rFont val="Times New Roman"/>
        <family val="1"/>
        <charset val="204"/>
      </rPr>
      <t xml:space="preserve">                                                                               1. Организация поездки ансамбля «Добро» в с.Черное озеро - 5,0;                                                                                                               2. Районный национальный конкурс среди мальчиков «Алып 2021» - 15,4;                                                                                                     3. Республиканский праздник «Чал Пазы» - 4,5;                                                                                                                        4. Организация «Тун Пайрам» - 1,5;                                                                                                                                                                  5. Литература о народах России и на языках народов России - 25,0;                                                                                                      6. Республиканская выставка-конкурс «Осенние фантазии» в рамках республиканского праздника урожая - 6,3;                                                                                                                                                                                                                                                     7. Мероприятие к Году Хакасского эпоса - 4,5;                                                                                                                                               8. Участие в семинаре по казачей культуре - 20,0;                                                                                                                                         9. Костюм русский народный, хакасский (платье, сигидек, гол.убор, пальто), сапоги, туфли, джазовки - 136,1;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Изготовление баннеров «В единстве наша сила» для поощрения учреждений культуры - 15,0;                                                                                              11. Участие в выставке-конкурсе «Осенние фантазии» - 9,3.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</si>
</sst>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top"/>
    </xf>
    <xf numFmtId="165" fontId="19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1" fillId="0" borderId="7" xfId="0" applyFont="1" applyFill="1" applyBorder="1" applyAlignment="1">
      <alignment vertical="top" wrapText="1"/>
    </xf>
    <xf numFmtId="165" fontId="20" fillId="0" borderId="5" xfId="0" applyNumberFormat="1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0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top" wrapText="1"/>
    </xf>
    <xf numFmtId="165" fontId="19" fillId="0" borderId="5" xfId="0" applyNumberFormat="1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left" vertical="top" wrapText="1"/>
    </xf>
    <xf numFmtId="165" fontId="19" fillId="0" borderId="6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0" fontId="22" fillId="0" borderId="7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0" fontId="11" fillId="0" borderId="0" xfId="0" applyFont="1" applyFill="1" applyAlignment="1"/>
    <xf numFmtId="0" fontId="15" fillId="0" borderId="0" xfId="0" applyFont="1" applyFill="1"/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65" fontId="20" fillId="0" borderId="6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165" fontId="19" fillId="0" borderId="5" xfId="0" applyNumberFormat="1" applyFont="1" applyFill="1" applyBorder="1" applyAlignment="1">
      <alignment horizontal="left" vertical="top" wrapText="1"/>
    </xf>
    <xf numFmtId="165" fontId="19" fillId="0" borderId="8" xfId="0" applyNumberFormat="1" applyFont="1" applyFill="1" applyBorder="1" applyAlignment="1">
      <alignment horizontal="left" vertical="top" wrapText="1"/>
    </xf>
    <xf numFmtId="165" fontId="19" fillId="0" borderId="8" xfId="0" applyNumberFormat="1" applyFont="1" applyFill="1" applyBorder="1" applyAlignment="1">
      <alignment vertical="top" wrapText="1"/>
    </xf>
    <xf numFmtId="165" fontId="19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165" fontId="19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165" fontId="20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shrinkToFit="1"/>
    </xf>
    <xf numFmtId="1" fontId="3" fillId="0" borderId="0" xfId="0" applyNumberFormat="1" applyFont="1" applyFill="1" applyAlignment="1">
      <alignment horizontal="center" vertical="top" shrinkToFit="1"/>
    </xf>
    <xf numFmtId="164" fontId="4" fillId="0" borderId="0" xfId="0" applyNumberFormat="1" applyFont="1" applyFill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shrinkToFit="1"/>
    </xf>
    <xf numFmtId="164" fontId="1" fillId="0" borderId="1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5" fontId="6" fillId="0" borderId="0" xfId="0" applyNumberFormat="1" applyFont="1" applyFill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wrapText="1"/>
    </xf>
    <xf numFmtId="164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0" fontId="7" fillId="0" borderId="6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4" fontId="3" fillId="0" borderId="0" xfId="0" applyNumberFormat="1" applyFont="1" applyFill="1" applyAlignment="1">
      <alignment horizontal="right" vertical="top" shrinkToFit="1"/>
    </xf>
    <xf numFmtId="164" fontId="7" fillId="0" borderId="0" xfId="0" applyNumberFormat="1" applyFont="1" applyFill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Fill="1" applyBorder="1" applyAlignment="1">
      <alignment horizontal="right" vertical="top" shrinkToFit="1"/>
    </xf>
    <xf numFmtId="164" fontId="20" fillId="0" borderId="5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Border="1" applyAlignment="1">
      <alignment horizontal="right" vertical="top" shrinkToFit="1"/>
    </xf>
    <xf numFmtId="164" fontId="19" fillId="0" borderId="5" xfId="0" applyNumberFormat="1" applyFont="1" applyFill="1" applyBorder="1" applyAlignment="1">
      <alignment horizontal="right" vertical="top" shrinkToFit="1"/>
    </xf>
    <xf numFmtId="164" fontId="20" fillId="0" borderId="1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top" shrinkToFit="1"/>
    </xf>
    <xf numFmtId="164" fontId="20" fillId="0" borderId="5" xfId="0" applyNumberFormat="1" applyFont="1" applyFill="1" applyBorder="1" applyAlignment="1">
      <alignment vertical="top" shrinkToFit="1"/>
    </xf>
    <xf numFmtId="164" fontId="19" fillId="0" borderId="5" xfId="0" applyNumberFormat="1" applyFont="1" applyFill="1" applyBorder="1" applyAlignment="1">
      <alignment vertical="top" shrinkToFit="1"/>
    </xf>
    <xf numFmtId="164" fontId="20" fillId="0" borderId="8" xfId="0" applyNumberFormat="1" applyFont="1" applyFill="1" applyBorder="1" applyAlignment="1">
      <alignment vertical="top" shrinkToFit="1"/>
    </xf>
    <xf numFmtId="164" fontId="19" fillId="0" borderId="8" xfId="0" applyNumberFormat="1" applyFont="1" applyFill="1" applyBorder="1" applyAlignment="1">
      <alignment vertical="top" shrinkToFit="1"/>
    </xf>
    <xf numFmtId="164" fontId="20" fillId="0" borderId="6" xfId="0" applyNumberFormat="1" applyFont="1" applyFill="1" applyBorder="1" applyAlignment="1">
      <alignment vertical="top" shrinkToFit="1"/>
    </xf>
    <xf numFmtId="164" fontId="3" fillId="0" borderId="5" xfId="0" applyNumberFormat="1" applyFont="1" applyFill="1" applyBorder="1" applyAlignment="1">
      <alignment horizontal="right" vertical="top" shrinkToFit="1"/>
    </xf>
    <xf numFmtId="164" fontId="7" fillId="0" borderId="5" xfId="0" applyNumberFormat="1" applyFont="1" applyFill="1" applyBorder="1" applyAlignment="1">
      <alignment horizontal="right" vertical="top" shrinkToFit="1"/>
    </xf>
    <xf numFmtId="164" fontId="3" fillId="0" borderId="8" xfId="0" applyNumberFormat="1" applyFont="1" applyFill="1" applyBorder="1" applyAlignment="1">
      <alignment horizontal="right" vertical="top" shrinkToFit="1"/>
    </xf>
    <xf numFmtId="164" fontId="7" fillId="0" borderId="8" xfId="0" applyNumberFormat="1" applyFont="1" applyFill="1" applyBorder="1" applyAlignment="1">
      <alignment horizontal="right" vertical="top" shrinkToFit="1"/>
    </xf>
    <xf numFmtId="164" fontId="19" fillId="0" borderId="8" xfId="0" applyNumberFormat="1" applyFont="1" applyFill="1" applyBorder="1" applyAlignment="1">
      <alignment horizontal="right" vertical="top" shrinkToFit="1"/>
    </xf>
    <xf numFmtId="164" fontId="3" fillId="0" borderId="6" xfId="0" applyNumberFormat="1" applyFont="1" applyFill="1" applyBorder="1" applyAlignment="1">
      <alignment horizontal="right" vertical="top" shrinkToFit="1"/>
    </xf>
    <xf numFmtId="164" fontId="3" fillId="0" borderId="12" xfId="0" applyNumberFormat="1" applyFont="1" applyFill="1" applyBorder="1" applyAlignment="1">
      <alignment horizontal="right" vertical="top" shrinkToFit="1"/>
    </xf>
    <xf numFmtId="164" fontId="3" fillId="0" borderId="11" xfId="0" applyNumberFormat="1" applyFont="1" applyFill="1" applyBorder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right" vertical="top" shrinkToFit="1"/>
    </xf>
    <xf numFmtId="164" fontId="20" fillId="0" borderId="6" xfId="0" applyNumberFormat="1" applyFont="1" applyFill="1" applyBorder="1" applyAlignment="1">
      <alignment horizontal="right" vertical="top" shrinkToFit="1"/>
    </xf>
    <xf numFmtId="164" fontId="19" fillId="0" borderId="6" xfId="0" applyNumberFormat="1" applyFont="1" applyFill="1" applyBorder="1" applyAlignment="1">
      <alignment horizontal="right" vertical="top" shrinkToFit="1"/>
    </xf>
    <xf numFmtId="164" fontId="20" fillId="0" borderId="8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vertical="top" shrinkToFit="1"/>
    </xf>
    <xf numFmtId="164" fontId="21" fillId="0" borderId="1" xfId="0" applyNumberFormat="1" applyFont="1" applyFill="1" applyBorder="1" applyAlignment="1">
      <alignment horizontal="right" vertical="top" shrinkToFit="1"/>
    </xf>
    <xf numFmtId="164" fontId="22" fillId="0" borderId="5" xfId="0" applyNumberFormat="1" applyFont="1" applyFill="1" applyBorder="1" applyAlignment="1">
      <alignment horizontal="right" vertical="top" shrinkToFit="1"/>
    </xf>
    <xf numFmtId="164" fontId="22" fillId="0" borderId="8" xfId="0" applyNumberFormat="1" applyFont="1" applyFill="1" applyBorder="1" applyAlignment="1">
      <alignment horizontal="right" vertical="top" shrinkToFit="1"/>
    </xf>
    <xf numFmtId="164" fontId="22" fillId="0" borderId="6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left" vertical="top" shrinkToFit="1"/>
    </xf>
    <xf numFmtId="164" fontId="11" fillId="0" borderId="0" xfId="0" applyNumberFormat="1" applyFont="1" applyFill="1" applyAlignment="1">
      <alignment horizontal="left" vertical="top" shrinkToFit="1"/>
    </xf>
    <xf numFmtId="164" fontId="11" fillId="0" borderId="0" xfId="0" applyNumberFormat="1" applyFont="1" applyFill="1" applyAlignment="1">
      <alignment horizontal="right" vertical="top" shrinkToFit="1"/>
    </xf>
    <xf numFmtId="164" fontId="12" fillId="0" borderId="0" xfId="0" applyNumberFormat="1" applyFont="1" applyFill="1" applyAlignment="1">
      <alignment horizontal="right" vertical="top" shrinkToFit="1"/>
    </xf>
    <xf numFmtId="0" fontId="11" fillId="0" borderId="0" xfId="0" applyFont="1" applyFill="1" applyAlignment="1">
      <alignment horizontal="left"/>
    </xf>
    <xf numFmtId="165" fontId="20" fillId="0" borderId="5" xfId="0" applyNumberFormat="1" applyFont="1" applyFill="1" applyBorder="1" applyAlignment="1">
      <alignment horizontal="center" vertical="top"/>
    </xf>
    <xf numFmtId="165" fontId="20" fillId="0" borderId="6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 shrinkToFit="1"/>
    </xf>
    <xf numFmtId="164" fontId="1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18" fillId="0" borderId="1" xfId="0" applyNumberFormat="1" applyFont="1" applyFill="1" applyBorder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Alignment="1">
      <alignment horizontal="left" vertical="top"/>
    </xf>
    <xf numFmtId="164" fontId="12" fillId="2" borderId="0" xfId="0" applyNumberFormat="1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 vertical="top"/>
    </xf>
    <xf numFmtId="164" fontId="4" fillId="0" borderId="0" xfId="0" applyNumberFormat="1" applyFont="1" applyFill="1"/>
    <xf numFmtId="164" fontId="6" fillId="2" borderId="0" xfId="0" applyNumberFormat="1" applyFont="1" applyFill="1" applyAlignment="1">
      <alignment horizontal="center" vertical="top"/>
    </xf>
    <xf numFmtId="164" fontId="14" fillId="0" borderId="0" xfId="0" applyNumberFormat="1" applyFont="1" applyFill="1"/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4" xfId="0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shrinkToFit="1"/>
    </xf>
    <xf numFmtId="164" fontId="7" fillId="0" borderId="3" xfId="0" applyNumberFormat="1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zoomScaleSheetLayoutView="80" workbookViewId="0">
      <selection activeCell="A18" sqref="A18"/>
    </sheetView>
  </sheetViews>
  <sheetFormatPr defaultRowHeight="15.75"/>
  <cols>
    <col min="1" max="1" width="42.7109375" style="16" customWidth="1"/>
    <col min="2" max="2" width="18.5703125" style="147" customWidth="1"/>
    <col min="3" max="3" width="21.5703125" style="147" customWidth="1"/>
    <col min="4" max="4" width="18" style="227" hidden="1" customWidth="1"/>
    <col min="5" max="5" width="17.28515625" style="147" customWidth="1"/>
    <col min="6" max="6" width="17.28515625" style="157" hidden="1" customWidth="1"/>
    <col min="7" max="7" width="17.28515625" style="147" customWidth="1"/>
    <col min="8" max="8" width="17.28515625" style="20" hidden="1" customWidth="1"/>
    <col min="9" max="9" width="66.85546875" style="163" customWidth="1"/>
    <col min="10" max="10" width="50.140625" style="163" customWidth="1"/>
    <col min="11" max="16384" width="9.140625" style="1"/>
  </cols>
  <sheetData>
    <row r="1" spans="1:10" s="3" customFormat="1" ht="25.5">
      <c r="A1" s="245" t="s">
        <v>89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s="3" customFormat="1" ht="25.5">
      <c r="A2" s="245" t="s">
        <v>88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s="3" customFormat="1" ht="25.5">
      <c r="A3" s="245" t="s">
        <v>303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s="3" customFormat="1" ht="18" customHeight="1">
      <c r="A4" s="4"/>
      <c r="B4" s="218"/>
      <c r="C4" s="140"/>
      <c r="D4" s="219"/>
      <c r="E4" s="140"/>
      <c r="F4" s="151"/>
      <c r="G4" s="140"/>
      <c r="H4" s="19"/>
      <c r="I4" s="162"/>
      <c r="J4" s="166" t="s">
        <v>35</v>
      </c>
    </row>
    <row r="5" spans="1:10" ht="63">
      <c r="A5" s="13" t="s">
        <v>0</v>
      </c>
      <c r="B5" s="141" t="s">
        <v>1</v>
      </c>
      <c r="C5" s="141" t="s">
        <v>2</v>
      </c>
      <c r="D5" s="220" t="s">
        <v>109</v>
      </c>
      <c r="E5" s="141" t="s">
        <v>8</v>
      </c>
      <c r="F5" s="152" t="s">
        <v>110</v>
      </c>
      <c r="G5" s="141" t="s">
        <v>3</v>
      </c>
      <c r="H5" s="24" t="s">
        <v>111</v>
      </c>
      <c r="I5" s="13" t="s">
        <v>34</v>
      </c>
      <c r="J5" s="13" t="s">
        <v>4</v>
      </c>
    </row>
    <row r="6" spans="1:10" ht="27" customHeight="1">
      <c r="A6" s="14" t="s">
        <v>7</v>
      </c>
      <c r="B6" s="142">
        <f>B11+B26+B31+B53+B58+B88+B93+B119+B124+B149+B154+B174+B199+B204+B224+B114+B169</f>
        <v>1703703.8781899996</v>
      </c>
      <c r="C6" s="142">
        <f t="shared" ref="C6:G6" si="0">C11+C26+C31+C53+C58+C88+C93+C119+C124+C149+C154+C174+C199+C204+C224+C114+C169</f>
        <v>1629153.3646900007</v>
      </c>
      <c r="D6" s="221">
        <f t="shared" si="0"/>
        <v>555.57415184802346</v>
      </c>
      <c r="E6" s="142">
        <f>E11+E26+E31+E53+E58+E88+E93+E119+E124+E149+E154+E174+E199+E204+E224+E114+E169</f>
        <v>1628835.7292600004</v>
      </c>
      <c r="F6" s="153">
        <f>E6*100/B6</f>
        <v>95.605565621559862</v>
      </c>
      <c r="G6" s="142">
        <f t="shared" si="0"/>
        <v>1617823.8899999994</v>
      </c>
      <c r="H6" s="17">
        <f>G6*100/B6</f>
        <v>94.959218600756003</v>
      </c>
      <c r="I6" s="10"/>
      <c r="J6" s="10"/>
    </row>
    <row r="7" spans="1:10" ht="36" customHeight="1">
      <c r="A7" s="15" t="s">
        <v>90</v>
      </c>
      <c r="B7" s="142">
        <f>B12+B27+B32+B54+B59+B89+B94+B120+B125+B150+B155+B175+B200+B205+B225+B115+B170</f>
        <v>96391.355430000011</v>
      </c>
      <c r="C7" s="142">
        <f>C12+C27+C32+C54+C59+C89+C94+C120+C125+C150+C155+C175+C200+C205+C225+C115+C170</f>
        <v>89250.084570000006</v>
      </c>
      <c r="D7" s="221">
        <f t="shared" ref="D7:G7" si="1">D12+D27+D32+D54+D59+D89+D94+D120+D125+D150+D155+D175+D200+D205+D225+D115+D170</f>
        <v>90.013060720931961</v>
      </c>
      <c r="E7" s="142">
        <f t="shared" si="1"/>
        <v>89250.084570000006</v>
      </c>
      <c r="F7" s="153">
        <f t="shared" ref="F7:F8" si="2">E7*100/B7</f>
        <v>92.591378315884313</v>
      </c>
      <c r="G7" s="142">
        <f t="shared" si="1"/>
        <v>89250.1</v>
      </c>
      <c r="H7" s="17">
        <f t="shared" ref="H7:H8" si="3">G7*100/B7</f>
        <v>92.591394323543838</v>
      </c>
      <c r="I7" s="10"/>
      <c r="J7" s="10"/>
    </row>
    <row r="8" spans="1:10" ht="42.75">
      <c r="A8" s="15" t="s">
        <v>108</v>
      </c>
      <c r="B8" s="142">
        <f>B13+B28+B33+B55+B60+B90+B95+B121+B126+B151+B156+B176+B201+B206+B226+B116+B171</f>
        <v>973826.50441000005</v>
      </c>
      <c r="C8" s="142">
        <f t="shared" ref="C8:G8" si="4">C13+C28+C33+C55+C60+C90+C95+C121+C126+C151+C156+C176+C201+C206+C226+C116+C171</f>
        <v>958785.36043</v>
      </c>
      <c r="D8" s="221">
        <f t="shared" si="4"/>
        <v>691.10473404045706</v>
      </c>
      <c r="E8" s="142">
        <f>E13+E28+E33+E55+E60+E90+E95+E121+E126+E151+E156+E176+E201+E206+E226+E116+E171</f>
        <v>958777.39104000002</v>
      </c>
      <c r="F8" s="153">
        <f t="shared" si="2"/>
        <v>98.45464122183472</v>
      </c>
      <c r="G8" s="142">
        <f t="shared" si="4"/>
        <v>873344.04500999989</v>
      </c>
      <c r="H8" s="17">
        <f t="shared" si="3"/>
        <v>89.681687760092515</v>
      </c>
      <c r="I8" s="10"/>
      <c r="J8" s="10"/>
    </row>
    <row r="9" spans="1:10" ht="60" customHeight="1">
      <c r="A9" s="15" t="s">
        <v>91</v>
      </c>
      <c r="B9" s="142">
        <f>B14+B29+B34+B56+B61+B91+B96+B122+B127+B152+B157+B177+B202+B207+B227+B117+B172</f>
        <v>0</v>
      </c>
      <c r="C9" s="142">
        <f t="shared" ref="C9:G9" si="5">C14+C29+C34+C56+C61+C91+C96+C122+C127+C152+C157+C177+C202+C207+C227+C117+C172</f>
        <v>0</v>
      </c>
      <c r="D9" s="221">
        <f t="shared" si="5"/>
        <v>0</v>
      </c>
      <c r="E9" s="142">
        <f t="shared" si="5"/>
        <v>0</v>
      </c>
      <c r="F9" s="153"/>
      <c r="G9" s="142">
        <f t="shared" si="5"/>
        <v>0</v>
      </c>
      <c r="H9" s="17"/>
      <c r="I9" s="10"/>
      <c r="J9" s="10"/>
    </row>
    <row r="10" spans="1:10" ht="30.75" customHeight="1">
      <c r="A10" s="258" t="s">
        <v>131</v>
      </c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>
      <c r="A11" s="11" t="s">
        <v>7</v>
      </c>
      <c r="B11" s="143">
        <f t="shared" ref="B11:G14" si="6">B16+B21</f>
        <v>42254.306259999998</v>
      </c>
      <c r="C11" s="143">
        <f t="shared" si="6"/>
        <v>40633.404790000001</v>
      </c>
      <c r="D11" s="222">
        <f t="shared" si="6"/>
        <v>0</v>
      </c>
      <c r="E11" s="143">
        <f t="shared" si="6"/>
        <v>40633.404790000001</v>
      </c>
      <c r="F11" s="153">
        <f>E11*100/B11</f>
        <v>96.163937800738623</v>
      </c>
      <c r="G11" s="143">
        <f t="shared" si="6"/>
        <v>40676.400000000001</v>
      </c>
      <c r="H11" s="17">
        <f t="shared" ref="H11" si="7">G11*100/B11</f>
        <v>96.265691240341766</v>
      </c>
      <c r="I11" s="10"/>
      <c r="J11" s="10"/>
    </row>
    <row r="12" spans="1:10" ht="31.5">
      <c r="A12" s="11" t="s">
        <v>9</v>
      </c>
      <c r="B12" s="143">
        <f t="shared" si="6"/>
        <v>17258.954999999998</v>
      </c>
      <c r="C12" s="143">
        <f t="shared" si="6"/>
        <v>16453.279350000001</v>
      </c>
      <c r="D12" s="223"/>
      <c r="E12" s="143">
        <f t="shared" si="6"/>
        <v>16453.279350000001</v>
      </c>
      <c r="F12" s="153">
        <f t="shared" ref="F12:F13" si="8">E12*100/B12</f>
        <v>95.331839905718525</v>
      </c>
      <c r="G12" s="143">
        <f t="shared" si="6"/>
        <v>16453.3</v>
      </c>
      <c r="H12" s="17"/>
      <c r="I12" s="10"/>
      <c r="J12" s="10"/>
    </row>
    <row r="13" spans="1:10">
      <c r="A13" s="11" t="s">
        <v>5</v>
      </c>
      <c r="B13" s="143">
        <f t="shared" si="6"/>
        <v>23393.363290000001</v>
      </c>
      <c r="C13" s="143">
        <f t="shared" si="6"/>
        <v>22824.815559999999</v>
      </c>
      <c r="D13" s="223">
        <f>C13*100/B13</f>
        <v>97.56961954144046</v>
      </c>
      <c r="E13" s="143">
        <f t="shared" si="6"/>
        <v>22824.815559999999</v>
      </c>
      <c r="F13" s="153">
        <f t="shared" si="8"/>
        <v>97.56961954144046</v>
      </c>
      <c r="G13" s="143">
        <f t="shared" si="6"/>
        <v>22824.799999999999</v>
      </c>
      <c r="H13" s="17">
        <f t="shared" ref="H13" si="9">G13*100/B13</f>
        <v>97.569553026849093</v>
      </c>
      <c r="I13" s="10"/>
      <c r="J13" s="10"/>
    </row>
    <row r="14" spans="1:10" ht="31.5">
      <c r="A14" s="11" t="s">
        <v>6</v>
      </c>
      <c r="B14" s="143">
        <f t="shared" si="6"/>
        <v>0</v>
      </c>
      <c r="C14" s="143">
        <f t="shared" si="6"/>
        <v>0</v>
      </c>
      <c r="D14" s="223"/>
      <c r="E14" s="143">
        <f t="shared" si="6"/>
        <v>0</v>
      </c>
      <c r="F14" s="153"/>
      <c r="G14" s="143">
        <f t="shared" si="6"/>
        <v>0</v>
      </c>
      <c r="H14" s="17"/>
      <c r="I14" s="10"/>
      <c r="J14" s="10"/>
    </row>
    <row r="15" spans="1:10" s="2" customFormat="1" ht="21" customHeight="1">
      <c r="A15" s="255" t="s">
        <v>10</v>
      </c>
      <c r="B15" s="256"/>
      <c r="C15" s="256"/>
      <c r="D15" s="256"/>
      <c r="E15" s="256"/>
      <c r="F15" s="256"/>
      <c r="G15" s="256"/>
      <c r="H15" s="256"/>
      <c r="I15" s="257"/>
      <c r="J15" s="119"/>
    </row>
    <row r="16" spans="1:10" ht="40.5" customHeight="1">
      <c r="A16" s="11" t="s">
        <v>7</v>
      </c>
      <c r="B16" s="143">
        <v>10188.568670000001</v>
      </c>
      <c r="C16" s="143">
        <v>9651.4737499999992</v>
      </c>
      <c r="D16" s="223"/>
      <c r="E16" s="143">
        <v>9651.4737499999992</v>
      </c>
      <c r="F16" s="153">
        <f t="shared" ref="F16:F18" si="10">E16*100/B16</f>
        <v>94.728455611420031</v>
      </c>
      <c r="G16" s="143">
        <v>9694.5</v>
      </c>
      <c r="H16" s="17">
        <f>G16*100/B16</f>
        <v>95.150754870458158</v>
      </c>
      <c r="I16" s="10" t="s">
        <v>140</v>
      </c>
      <c r="J16" s="10"/>
    </row>
    <row r="17" spans="1:10" ht="31.5" hidden="1">
      <c r="A17" s="11" t="s">
        <v>9</v>
      </c>
      <c r="B17" s="143"/>
      <c r="C17" s="143"/>
      <c r="D17" s="223"/>
      <c r="E17" s="143"/>
      <c r="F17" s="153" t="e">
        <f t="shared" si="10"/>
        <v>#DIV/0!</v>
      </c>
      <c r="G17" s="143"/>
      <c r="H17" s="17" t="e">
        <f t="shared" ref="H17:H18" si="11">G17*100/B17</f>
        <v>#DIV/0!</v>
      </c>
      <c r="I17" s="10"/>
      <c r="J17" s="10"/>
    </row>
    <row r="18" spans="1:10" ht="47.25">
      <c r="A18" s="11" t="s">
        <v>5</v>
      </c>
      <c r="B18" s="143">
        <v>2036</v>
      </c>
      <c r="C18" s="143">
        <v>1692.1856600000001</v>
      </c>
      <c r="D18" s="223"/>
      <c r="E18" s="143">
        <v>1692.1856600000001</v>
      </c>
      <c r="F18" s="153">
        <f t="shared" si="10"/>
        <v>83.113244597249519</v>
      </c>
      <c r="G18" s="143">
        <v>1692.2</v>
      </c>
      <c r="H18" s="17">
        <f t="shared" si="11"/>
        <v>83.113948919449896</v>
      </c>
      <c r="I18" s="10" t="s">
        <v>141</v>
      </c>
      <c r="J18" s="10" t="s">
        <v>181</v>
      </c>
    </row>
    <row r="19" spans="1:10" ht="24" hidden="1" customHeight="1">
      <c r="A19" s="11" t="s">
        <v>6</v>
      </c>
      <c r="B19" s="143"/>
      <c r="C19" s="143"/>
      <c r="D19" s="223"/>
      <c r="E19" s="143"/>
      <c r="F19" s="153"/>
      <c r="G19" s="143"/>
      <c r="H19" s="17"/>
      <c r="I19" s="10"/>
      <c r="J19" s="10"/>
    </row>
    <row r="20" spans="1:10" s="2" customFormat="1">
      <c r="A20" s="255" t="s">
        <v>137</v>
      </c>
      <c r="B20" s="256"/>
      <c r="C20" s="256"/>
      <c r="D20" s="256"/>
      <c r="E20" s="256"/>
      <c r="F20" s="256"/>
      <c r="G20" s="256"/>
      <c r="H20" s="256"/>
      <c r="I20" s="257"/>
      <c r="J20" s="119"/>
    </row>
    <row r="21" spans="1:10" ht="351.75" customHeight="1">
      <c r="A21" s="11" t="s">
        <v>7</v>
      </c>
      <c r="B21" s="143">
        <v>32065.737590000001</v>
      </c>
      <c r="C21" s="143">
        <v>30981.931039999999</v>
      </c>
      <c r="D21" s="223"/>
      <c r="E21" s="143">
        <v>30981.931039999999</v>
      </c>
      <c r="F21" s="153">
        <f t="shared" ref="F21:F23" si="12">E21*100/B21</f>
        <v>96.620047965657903</v>
      </c>
      <c r="G21" s="143">
        <v>30981.9</v>
      </c>
      <c r="H21" s="17">
        <f t="shared" ref="H21:H22" si="13">G21*100/B21</f>
        <v>96.619951164516465</v>
      </c>
      <c r="I21" s="120" t="s">
        <v>183</v>
      </c>
      <c r="J21" s="252"/>
    </row>
    <row r="22" spans="1:10" ht="36" customHeight="1">
      <c r="A22" s="11" t="s">
        <v>9</v>
      </c>
      <c r="B22" s="143">
        <f>1787.005+5225.16+10076.69+170.1</f>
        <v>17258.954999999998</v>
      </c>
      <c r="C22" s="143">
        <f>1209.26655+5005.99704+10073.48296+164.5328</f>
        <v>16453.279350000001</v>
      </c>
      <c r="D22" s="223"/>
      <c r="E22" s="143">
        <f>1209.26655+6939.29339+8140.18661+164.5328</f>
        <v>16453.279350000001</v>
      </c>
      <c r="F22" s="153">
        <f>E22*100/B22</f>
        <v>95.331839905718525</v>
      </c>
      <c r="G22" s="143">
        <v>16453.3</v>
      </c>
      <c r="H22" s="17">
        <f t="shared" si="13"/>
        <v>95.331959553750508</v>
      </c>
      <c r="I22" s="120" t="s">
        <v>182</v>
      </c>
      <c r="J22" s="253"/>
    </row>
    <row r="23" spans="1:10" ht="147.75" customHeight="1">
      <c r="A23" s="11" t="s">
        <v>5</v>
      </c>
      <c r="B23" s="143">
        <f>18511.64015+2345.72314+500</f>
        <v>21357.363290000001</v>
      </c>
      <c r="C23" s="143">
        <f>18286.90676+2345.72314+500</f>
        <v>21132.6299</v>
      </c>
      <c r="D23" s="223"/>
      <c r="E23" s="143">
        <f>11236.44875+7050.45801+2345.72314+500</f>
        <v>21132.6299</v>
      </c>
      <c r="F23" s="153">
        <f t="shared" si="12"/>
        <v>98.947747496034665</v>
      </c>
      <c r="G23" s="143">
        <v>21132.6</v>
      </c>
      <c r="H23" s="17">
        <f t="shared" ref="H23" si="14">G23*100/B23</f>
        <v>98.947607497479609</v>
      </c>
      <c r="I23" s="120" t="s">
        <v>246</v>
      </c>
      <c r="J23" s="253"/>
    </row>
    <row r="24" spans="1:10" ht="31.5" hidden="1" customHeight="1">
      <c r="A24" s="11" t="s">
        <v>6</v>
      </c>
      <c r="B24" s="143">
        <v>0</v>
      </c>
      <c r="C24" s="143">
        <v>0</v>
      </c>
      <c r="D24" s="223"/>
      <c r="E24" s="143">
        <v>0</v>
      </c>
      <c r="F24" s="153"/>
      <c r="G24" s="143">
        <v>0</v>
      </c>
      <c r="H24" s="17"/>
      <c r="I24" s="10"/>
      <c r="J24" s="254"/>
    </row>
    <row r="25" spans="1:10" ht="31.5" customHeight="1">
      <c r="A25" s="258" t="s">
        <v>125</v>
      </c>
      <c r="B25" s="259"/>
      <c r="C25" s="259"/>
      <c r="D25" s="259"/>
      <c r="E25" s="259"/>
      <c r="F25" s="259"/>
      <c r="G25" s="259"/>
      <c r="H25" s="259"/>
      <c r="I25" s="259"/>
      <c r="J25" s="260"/>
    </row>
    <row r="26" spans="1:10" ht="38.25" customHeight="1">
      <c r="A26" s="11" t="s">
        <v>7</v>
      </c>
      <c r="B26" s="143">
        <v>48</v>
      </c>
      <c r="C26" s="143">
        <v>48</v>
      </c>
      <c r="D26" s="17"/>
      <c r="E26" s="143">
        <v>48</v>
      </c>
      <c r="F26" s="153">
        <f>E26*100/B26</f>
        <v>100</v>
      </c>
      <c r="G26" s="143">
        <v>48</v>
      </c>
      <c r="H26" s="17">
        <f t="shared" ref="H26" si="15">G26*100/B26</f>
        <v>100</v>
      </c>
      <c r="I26" s="10" t="s">
        <v>150</v>
      </c>
      <c r="J26" s="10"/>
    </row>
    <row r="27" spans="1:10" ht="31.5" hidden="1">
      <c r="A27" s="11" t="s">
        <v>9</v>
      </c>
      <c r="B27" s="143"/>
      <c r="C27" s="143"/>
      <c r="D27" s="223"/>
      <c r="E27" s="143"/>
      <c r="F27" s="153"/>
      <c r="G27" s="143"/>
      <c r="H27" s="17"/>
      <c r="I27" s="10"/>
      <c r="J27" s="10"/>
    </row>
    <row r="28" spans="1:10" hidden="1">
      <c r="A28" s="11" t="s">
        <v>5</v>
      </c>
      <c r="B28" s="143"/>
      <c r="C28" s="143"/>
      <c r="D28" s="223"/>
      <c r="E28" s="143"/>
      <c r="F28" s="153"/>
      <c r="G28" s="143"/>
      <c r="H28" s="17"/>
      <c r="I28" s="10"/>
      <c r="J28" s="10"/>
    </row>
    <row r="29" spans="1:10" ht="31.5" hidden="1">
      <c r="A29" s="11" t="s">
        <v>6</v>
      </c>
      <c r="B29" s="143"/>
      <c r="C29" s="143"/>
      <c r="D29" s="223"/>
      <c r="E29" s="143"/>
      <c r="F29" s="153"/>
      <c r="G29" s="143"/>
      <c r="H29" s="17"/>
      <c r="I29" s="10"/>
      <c r="J29" s="10"/>
    </row>
    <row r="30" spans="1:10" ht="30" customHeight="1">
      <c r="A30" s="258" t="s">
        <v>130</v>
      </c>
      <c r="B30" s="259"/>
      <c r="C30" s="259"/>
      <c r="D30" s="259"/>
      <c r="E30" s="259"/>
      <c r="F30" s="259"/>
      <c r="G30" s="259"/>
      <c r="H30" s="259"/>
      <c r="I30" s="259"/>
      <c r="J30" s="260"/>
    </row>
    <row r="31" spans="1:10">
      <c r="A31" s="11" t="s">
        <v>7</v>
      </c>
      <c r="B31" s="143">
        <f>B36+B43+B48</f>
        <v>1192334.40763</v>
      </c>
      <c r="C31" s="143">
        <f>C36+C43+C48</f>
        <v>1146701.6245900001</v>
      </c>
      <c r="D31" s="223">
        <f t="shared" ref="D31:D33" si="16">C31*100/B31</f>
        <v>96.172820078999152</v>
      </c>
      <c r="E31" s="143">
        <f>E36+E43+E48</f>
        <v>1146449.9606600001</v>
      </c>
      <c r="F31" s="153">
        <f>E31*100/B31</f>
        <v>96.151713254572243</v>
      </c>
      <c r="G31" s="143">
        <f>G36+G43+G48</f>
        <v>1138811.5999999999</v>
      </c>
      <c r="H31" s="17">
        <f t="shared" ref="H31:H33" si="17">G31*100/B31</f>
        <v>95.511090908096222</v>
      </c>
      <c r="I31" s="10"/>
      <c r="J31" s="10"/>
    </row>
    <row r="32" spans="1:10" ht="31.5">
      <c r="A32" s="11" t="s">
        <v>9</v>
      </c>
      <c r="B32" s="143">
        <f t="shared" ref="B32:C34" si="18">B39+B44+B49</f>
        <v>56340.940430000002</v>
      </c>
      <c r="C32" s="143">
        <f t="shared" si="18"/>
        <v>50714.204920000004</v>
      </c>
      <c r="D32" s="223">
        <f t="shared" si="16"/>
        <v>90.013060720931961</v>
      </c>
      <c r="E32" s="143">
        <f>E39+E44+E49</f>
        <v>50714.204919999996</v>
      </c>
      <c r="F32" s="153">
        <f>E32*100/B32</f>
        <v>90.013060720931946</v>
      </c>
      <c r="G32" s="143">
        <f>G39+G44+G49</f>
        <v>50714.2</v>
      </c>
      <c r="H32" s="17">
        <f t="shared" si="17"/>
        <v>90.013051988383353</v>
      </c>
      <c r="I32" s="10"/>
      <c r="J32" s="10"/>
    </row>
    <row r="33" spans="1:10" ht="18.75" customHeight="1">
      <c r="A33" s="11" t="s">
        <v>5</v>
      </c>
      <c r="B33" s="143">
        <f t="shared" si="18"/>
        <v>799100.89911</v>
      </c>
      <c r="C33" s="143">
        <f t="shared" si="18"/>
        <v>789384.32207999995</v>
      </c>
      <c r="D33" s="223">
        <f t="shared" si="16"/>
        <v>98.784061306798435</v>
      </c>
      <c r="E33" s="143">
        <f>E40+E45+E50</f>
        <v>789376.68209000002</v>
      </c>
      <c r="F33" s="153">
        <f>E33*100/B33</f>
        <v>98.783105233540553</v>
      </c>
      <c r="G33" s="143">
        <f>G40+G45+G50</f>
        <v>707131.2</v>
      </c>
      <c r="H33" s="17">
        <f t="shared" si="17"/>
        <v>88.490852755586758</v>
      </c>
      <c r="I33" s="10"/>
      <c r="J33" s="10"/>
    </row>
    <row r="34" spans="1:10" ht="33" customHeight="1">
      <c r="A34" s="11" t="s">
        <v>6</v>
      </c>
      <c r="B34" s="143">
        <f t="shared" si="18"/>
        <v>0</v>
      </c>
      <c r="C34" s="143">
        <f t="shared" si="18"/>
        <v>0</v>
      </c>
      <c r="D34" s="223"/>
      <c r="E34" s="143">
        <f>E41+E46+E51</f>
        <v>0</v>
      </c>
      <c r="F34" s="153"/>
      <c r="G34" s="143">
        <f>G41+G46+G51</f>
        <v>0</v>
      </c>
      <c r="H34" s="17"/>
      <c r="I34" s="10"/>
      <c r="J34" s="10"/>
    </row>
    <row r="35" spans="1:10" s="12" customFormat="1" ht="21.75" customHeight="1">
      <c r="A35" s="238" t="s">
        <v>11</v>
      </c>
      <c r="B35" s="241"/>
      <c r="C35" s="241"/>
      <c r="D35" s="241"/>
      <c r="E35" s="241"/>
      <c r="F35" s="241"/>
      <c r="G35" s="241"/>
      <c r="H35" s="241"/>
      <c r="I35" s="241"/>
      <c r="J35" s="242"/>
    </row>
    <row r="36" spans="1:10" ht="248.25" customHeight="1">
      <c r="A36" s="99" t="s">
        <v>7</v>
      </c>
      <c r="B36" s="144">
        <v>1126315.219</v>
      </c>
      <c r="C36" s="144">
        <v>1084186.4705000001</v>
      </c>
      <c r="D36" s="224"/>
      <c r="E36" s="144">
        <v>1083935.5873499999</v>
      </c>
      <c r="F36" s="154">
        <f>E36*100/B36</f>
        <v>96.237320517818546</v>
      </c>
      <c r="G36" s="144">
        <v>1076387.2</v>
      </c>
      <c r="H36" s="92">
        <f t="shared" ref="H36:H40" si="19">G36*100/B36</f>
        <v>95.567136254775221</v>
      </c>
      <c r="I36" s="131" t="s">
        <v>256</v>
      </c>
      <c r="J36" s="131"/>
    </row>
    <row r="37" spans="1:10" ht="353.25" customHeight="1">
      <c r="A37" s="100"/>
      <c r="B37" s="145"/>
      <c r="C37" s="145"/>
      <c r="D37" s="225"/>
      <c r="E37" s="145"/>
      <c r="F37" s="155"/>
      <c r="G37" s="145"/>
      <c r="H37" s="97"/>
      <c r="I37" s="132" t="s">
        <v>247</v>
      </c>
      <c r="J37" s="132"/>
    </row>
    <row r="38" spans="1:10" ht="147" customHeight="1">
      <c r="A38" s="101"/>
      <c r="B38" s="146"/>
      <c r="C38" s="146"/>
      <c r="D38" s="225"/>
      <c r="E38" s="146"/>
      <c r="F38" s="156"/>
      <c r="G38" s="146"/>
      <c r="H38" s="93"/>
      <c r="I38" s="130" t="s">
        <v>248</v>
      </c>
      <c r="J38" s="130"/>
    </row>
    <row r="39" spans="1:10" ht="99" customHeight="1">
      <c r="A39" s="11" t="s">
        <v>9</v>
      </c>
      <c r="B39" s="143">
        <f>5626.73551+79.08999+493.41206+5948.60207+44193.1008</f>
        <v>56340.940430000002</v>
      </c>
      <c r="C39" s="143">
        <f>5626.73551+79.08999+493.41206+321.86658+44193.10078</f>
        <v>50714.204920000004</v>
      </c>
      <c r="D39" s="223"/>
      <c r="E39" s="143">
        <f>5705.8255+4.93412+488.47794+445.14969+44069.81767</f>
        <v>50714.204919999996</v>
      </c>
      <c r="F39" s="153">
        <f>E39*100/B39</f>
        <v>90.013060720931946</v>
      </c>
      <c r="G39" s="143">
        <v>50714.2</v>
      </c>
      <c r="H39" s="17">
        <f t="shared" si="19"/>
        <v>90.013051988383353</v>
      </c>
      <c r="I39" s="10" t="s">
        <v>249</v>
      </c>
      <c r="J39" s="10"/>
    </row>
    <row r="40" spans="1:10" ht="385.5" customHeight="1">
      <c r="A40" s="11" t="s">
        <v>5</v>
      </c>
      <c r="B40" s="143">
        <f>799100.89911</f>
        <v>799100.89911</v>
      </c>
      <c r="C40" s="143">
        <v>789384.32207999995</v>
      </c>
      <c r="D40" s="223"/>
      <c r="E40" s="143">
        <f>110046.507+679330.17509</f>
        <v>789376.68209000002</v>
      </c>
      <c r="F40" s="153">
        <f>E40*100/B40</f>
        <v>98.783105233540553</v>
      </c>
      <c r="G40" s="143">
        <v>707131.2</v>
      </c>
      <c r="H40" s="17">
        <f t="shared" si="19"/>
        <v>88.490852755586758</v>
      </c>
      <c r="I40" s="10" t="s">
        <v>250</v>
      </c>
      <c r="J40" s="10"/>
    </row>
    <row r="41" spans="1:10" ht="381.75" hidden="1" customHeight="1">
      <c r="A41" s="11" t="s">
        <v>6</v>
      </c>
      <c r="B41" s="143"/>
      <c r="C41" s="143"/>
      <c r="D41" s="223"/>
      <c r="E41" s="143"/>
      <c r="F41" s="153"/>
      <c r="G41" s="143"/>
      <c r="H41" s="17"/>
      <c r="I41" s="10"/>
      <c r="J41" s="10"/>
    </row>
    <row r="42" spans="1:10" s="2" customFormat="1" ht="15.75" customHeight="1">
      <c r="A42" s="249" t="s">
        <v>12</v>
      </c>
      <c r="B42" s="250"/>
      <c r="C42" s="250"/>
      <c r="D42" s="250"/>
      <c r="E42" s="250"/>
      <c r="F42" s="250"/>
      <c r="G42" s="250"/>
      <c r="H42" s="250"/>
      <c r="I42" s="250"/>
      <c r="J42" s="251"/>
    </row>
    <row r="43" spans="1:10" ht="201.75" customHeight="1">
      <c r="A43" s="11" t="s">
        <v>7</v>
      </c>
      <c r="B43" s="143">
        <v>65766.486629999999</v>
      </c>
      <c r="C43" s="143">
        <v>62271.296430000002</v>
      </c>
      <c r="D43" s="223"/>
      <c r="E43" s="143">
        <v>62271.296430000002</v>
      </c>
      <c r="F43" s="153">
        <f>E43*100/B43</f>
        <v>94.685453976485292</v>
      </c>
      <c r="G43" s="143">
        <v>62180.5</v>
      </c>
      <c r="H43" s="17">
        <f t="shared" ref="H43" si="20">G43*100/B43</f>
        <v>94.547395164691352</v>
      </c>
      <c r="I43" s="10" t="s">
        <v>251</v>
      </c>
      <c r="J43" s="10"/>
    </row>
    <row r="44" spans="1:10" ht="31.5" hidden="1">
      <c r="A44" s="11" t="s">
        <v>9</v>
      </c>
      <c r="B44" s="143"/>
      <c r="C44" s="143"/>
      <c r="D44" s="223"/>
      <c r="E44" s="143"/>
      <c r="F44" s="153"/>
      <c r="G44" s="143"/>
      <c r="H44" s="17"/>
      <c r="I44" s="10"/>
      <c r="J44" s="10"/>
    </row>
    <row r="45" spans="1:10" hidden="1">
      <c r="A45" s="11" t="s">
        <v>5</v>
      </c>
      <c r="B45" s="143"/>
      <c r="C45" s="143"/>
      <c r="D45" s="223"/>
      <c r="E45" s="143"/>
      <c r="F45" s="153"/>
      <c r="G45" s="143"/>
      <c r="H45" s="17"/>
      <c r="I45" s="10"/>
      <c r="J45" s="10"/>
    </row>
    <row r="46" spans="1:10" ht="18.75" hidden="1" customHeight="1">
      <c r="A46" s="11" t="s">
        <v>6</v>
      </c>
      <c r="B46" s="143"/>
      <c r="C46" s="143"/>
      <c r="D46" s="223"/>
      <c r="E46" s="143"/>
      <c r="F46" s="153"/>
      <c r="G46" s="143"/>
      <c r="H46" s="17"/>
      <c r="I46" s="10"/>
      <c r="J46" s="10"/>
    </row>
    <row r="47" spans="1:10" s="2" customFormat="1" ht="15.75" customHeight="1">
      <c r="A47" s="255" t="s">
        <v>13</v>
      </c>
      <c r="B47" s="256"/>
      <c r="C47" s="256"/>
      <c r="D47" s="256"/>
      <c r="E47" s="256"/>
      <c r="F47" s="256"/>
      <c r="G47" s="256"/>
      <c r="H47" s="256"/>
      <c r="I47" s="256"/>
      <c r="J47" s="257"/>
    </row>
    <row r="48" spans="1:10" ht="34.5" customHeight="1">
      <c r="A48" s="11" t="s">
        <v>7</v>
      </c>
      <c r="B48" s="143">
        <v>252.702</v>
      </c>
      <c r="C48" s="226">
        <v>243.85766000000001</v>
      </c>
      <c r="D48" s="223"/>
      <c r="E48" s="143">
        <v>243.07687999999999</v>
      </c>
      <c r="F48" s="153">
        <f>E48*100/B48</f>
        <v>96.191118392414779</v>
      </c>
      <c r="G48" s="143">
        <v>243.9</v>
      </c>
      <c r="H48" s="17">
        <f t="shared" ref="H48" si="21">G48*100/B48</f>
        <v>96.516845929197231</v>
      </c>
      <c r="I48" s="10" t="s">
        <v>252</v>
      </c>
      <c r="J48" s="10"/>
    </row>
    <row r="49" spans="1:10" ht="31.5" hidden="1">
      <c r="A49" s="11" t="s">
        <v>9</v>
      </c>
      <c r="B49" s="143"/>
      <c r="C49" s="143"/>
      <c r="D49" s="223"/>
      <c r="E49" s="143"/>
      <c r="F49" s="153"/>
      <c r="G49" s="143"/>
      <c r="H49" s="17"/>
      <c r="I49" s="10"/>
      <c r="J49" s="10"/>
    </row>
    <row r="50" spans="1:10" hidden="1">
      <c r="A50" s="11" t="s">
        <v>5</v>
      </c>
      <c r="B50" s="143"/>
      <c r="C50" s="143"/>
      <c r="D50" s="223"/>
      <c r="E50" s="143"/>
      <c r="F50" s="153"/>
      <c r="G50" s="143"/>
      <c r="H50" s="17"/>
      <c r="I50" s="10"/>
      <c r="J50" s="10"/>
    </row>
    <row r="51" spans="1:10" ht="31.5" hidden="1">
      <c r="A51" s="11" t="s">
        <v>6</v>
      </c>
      <c r="B51" s="143"/>
      <c r="C51" s="143"/>
      <c r="D51" s="223"/>
      <c r="E51" s="143"/>
      <c r="F51" s="153"/>
      <c r="G51" s="143"/>
      <c r="H51" s="17"/>
      <c r="I51" s="10"/>
      <c r="J51" s="10"/>
    </row>
    <row r="52" spans="1:10" ht="42.75" customHeight="1">
      <c r="A52" s="258" t="s">
        <v>123</v>
      </c>
      <c r="B52" s="259"/>
      <c r="C52" s="259"/>
      <c r="D52" s="259"/>
      <c r="E52" s="259"/>
      <c r="F52" s="259"/>
      <c r="G52" s="259"/>
      <c r="H52" s="259"/>
      <c r="I52" s="259"/>
      <c r="J52" s="260"/>
    </row>
    <row r="53" spans="1:10" ht="78.75">
      <c r="A53" s="11" t="s">
        <v>7</v>
      </c>
      <c r="B53" s="143">
        <v>7316.16</v>
      </c>
      <c r="C53" s="143">
        <v>7089.0834699999996</v>
      </c>
      <c r="D53" s="223"/>
      <c r="E53" s="143">
        <v>7089.0834699999996</v>
      </c>
      <c r="F53" s="153">
        <f t="shared" ref="F53:F55" si="22">E53*100/B53</f>
        <v>96.896233406595812</v>
      </c>
      <c r="G53" s="143">
        <v>7091.9</v>
      </c>
      <c r="H53" s="17">
        <f t="shared" ref="H53" si="23">G53*100/B53</f>
        <v>96.934730787735646</v>
      </c>
      <c r="I53" s="10" t="s">
        <v>202</v>
      </c>
      <c r="J53" s="10" t="s">
        <v>200</v>
      </c>
    </row>
    <row r="54" spans="1:10" ht="21.75" hidden="1" customHeight="1">
      <c r="A54" s="11" t="s">
        <v>9</v>
      </c>
      <c r="B54" s="143"/>
      <c r="C54" s="143"/>
      <c r="D54" s="223"/>
      <c r="E54" s="143"/>
      <c r="F54" s="153" t="e">
        <f t="shared" si="22"/>
        <v>#DIV/0!</v>
      </c>
      <c r="G54" s="143"/>
      <c r="H54" s="17"/>
      <c r="I54" s="10"/>
      <c r="J54" s="10"/>
    </row>
    <row r="55" spans="1:10" ht="78.75">
      <c r="A55" s="11" t="s">
        <v>5</v>
      </c>
      <c r="B55" s="143">
        <f>390+2933.9</f>
        <v>3323.9</v>
      </c>
      <c r="C55" s="143">
        <f>390+2904.7</f>
        <v>3294.7</v>
      </c>
      <c r="D55" s="223"/>
      <c r="E55" s="143">
        <f>390+2904.7</f>
        <v>3294.7</v>
      </c>
      <c r="F55" s="153">
        <f t="shared" si="22"/>
        <v>99.12151388429254</v>
      </c>
      <c r="G55" s="143">
        <v>3294.7</v>
      </c>
      <c r="H55" s="17">
        <f t="shared" ref="H55" si="24">G55*100/B55</f>
        <v>99.12151388429254</v>
      </c>
      <c r="I55" s="10" t="s">
        <v>201</v>
      </c>
      <c r="J55" s="10" t="s">
        <v>203</v>
      </c>
    </row>
    <row r="56" spans="1:10" ht="31.5" hidden="1">
      <c r="A56" s="11" t="s">
        <v>6</v>
      </c>
      <c r="B56" s="143"/>
      <c r="C56" s="143"/>
      <c r="D56" s="223"/>
      <c r="E56" s="143"/>
      <c r="F56" s="153"/>
      <c r="G56" s="143"/>
      <c r="H56" s="17"/>
      <c r="I56" s="10"/>
      <c r="J56" s="10"/>
    </row>
    <row r="57" spans="1:10" ht="24" customHeight="1">
      <c r="A57" s="258" t="s">
        <v>122</v>
      </c>
      <c r="B57" s="259"/>
      <c r="C57" s="259"/>
      <c r="D57" s="259"/>
      <c r="E57" s="259"/>
      <c r="F57" s="259"/>
      <c r="G57" s="259"/>
      <c r="H57" s="259"/>
      <c r="I57" s="259"/>
      <c r="J57" s="260"/>
    </row>
    <row r="58" spans="1:10">
      <c r="A58" s="11" t="s">
        <v>7</v>
      </c>
      <c r="B58" s="143">
        <f t="shared" ref="B58:G59" si="25">B63+B68+B73+B78+B83</f>
        <v>112159.39821</v>
      </c>
      <c r="C58" s="143">
        <f>C63+C68+C73+C78+C83</f>
        <v>107357.94948</v>
      </c>
      <c r="D58" s="223">
        <f t="shared" ref="D58" si="26">C58*100/B58</f>
        <v>95.719084796612321</v>
      </c>
      <c r="E58" s="143">
        <f t="shared" si="25"/>
        <v>107295.13160000001</v>
      </c>
      <c r="F58" s="153">
        <f>E58*100/B58</f>
        <v>95.663077113794373</v>
      </c>
      <c r="G58" s="143">
        <f t="shared" si="25"/>
        <v>107070.2</v>
      </c>
      <c r="H58" s="17">
        <f t="shared" ref="H58" si="27">G58*100/B58</f>
        <v>95.462530745331463</v>
      </c>
      <c r="I58" s="10"/>
      <c r="J58" s="10"/>
    </row>
    <row r="59" spans="1:10" ht="31.5">
      <c r="A59" s="11" t="s">
        <v>9</v>
      </c>
      <c r="B59" s="143">
        <f t="shared" si="25"/>
        <v>0</v>
      </c>
      <c r="C59" s="143">
        <f t="shared" si="25"/>
        <v>0</v>
      </c>
      <c r="D59" s="223"/>
      <c r="E59" s="143">
        <f t="shared" si="25"/>
        <v>0</v>
      </c>
      <c r="F59" s="153"/>
      <c r="G59" s="143">
        <f t="shared" si="25"/>
        <v>0</v>
      </c>
      <c r="H59" s="17"/>
      <c r="I59" s="10"/>
      <c r="J59" s="10"/>
    </row>
    <row r="60" spans="1:10">
      <c r="A60" s="11" t="s">
        <v>5</v>
      </c>
      <c r="B60" s="143">
        <f t="shared" ref="B60:G61" si="28">B65+B70+B75+B80+B85</f>
        <v>17892.120999999999</v>
      </c>
      <c r="C60" s="143">
        <f t="shared" si="28"/>
        <v>17888.476429999999</v>
      </c>
      <c r="D60" s="223">
        <f t="shared" ref="D60" si="29">C60*100/B60</f>
        <v>99.979630307664479</v>
      </c>
      <c r="E60" s="143">
        <f t="shared" si="28"/>
        <v>17888.476429999999</v>
      </c>
      <c r="F60" s="153">
        <f>E60*100/B60</f>
        <v>99.979630307664479</v>
      </c>
      <c r="G60" s="143">
        <f t="shared" si="28"/>
        <v>17888.5</v>
      </c>
      <c r="H60" s="17">
        <f t="shared" ref="H60" si="30">G60*100/B60</f>
        <v>99.979762041627154</v>
      </c>
      <c r="I60" s="10"/>
      <c r="J60" s="10"/>
    </row>
    <row r="61" spans="1:10" ht="31.5">
      <c r="A61" s="11" t="s">
        <v>6</v>
      </c>
      <c r="B61" s="143">
        <f t="shared" si="28"/>
        <v>0</v>
      </c>
      <c r="C61" s="143">
        <f t="shared" si="28"/>
        <v>0</v>
      </c>
      <c r="D61" s="223"/>
      <c r="E61" s="143">
        <f t="shared" si="28"/>
        <v>0</v>
      </c>
      <c r="F61" s="153"/>
      <c r="G61" s="143">
        <f t="shared" si="28"/>
        <v>0</v>
      </c>
      <c r="H61" s="17"/>
      <c r="I61" s="10"/>
      <c r="J61" s="10"/>
    </row>
    <row r="62" spans="1:10" s="12" customFormat="1" ht="21" customHeight="1">
      <c r="A62" s="246" t="s">
        <v>15</v>
      </c>
      <c r="B62" s="247"/>
      <c r="C62" s="247"/>
      <c r="D62" s="247"/>
      <c r="E62" s="247"/>
      <c r="F62" s="247"/>
      <c r="G62" s="247"/>
      <c r="H62" s="247"/>
      <c r="I62" s="247"/>
      <c r="J62" s="248"/>
    </row>
    <row r="63" spans="1:10" ht="255.75" customHeight="1">
      <c r="A63" s="11" t="s">
        <v>7</v>
      </c>
      <c r="B63" s="143">
        <v>42833.455999999998</v>
      </c>
      <c r="C63" s="226">
        <v>40609.313349999997</v>
      </c>
      <c r="D63" s="223"/>
      <c r="E63" s="143">
        <v>40609.313349999997</v>
      </c>
      <c r="F63" s="153">
        <f t="shared" ref="F63:F65" si="31">E63*100/B63</f>
        <v>94.807463936601323</v>
      </c>
      <c r="G63" s="143">
        <v>40471.699999999997</v>
      </c>
      <c r="H63" s="17">
        <f t="shared" ref="H63" si="32">G63*100/B63</f>
        <v>94.48618855317207</v>
      </c>
      <c r="I63" s="10" t="s">
        <v>292</v>
      </c>
      <c r="J63" s="10" t="s">
        <v>291</v>
      </c>
    </row>
    <row r="64" spans="1:10" ht="31.5" hidden="1">
      <c r="A64" s="11" t="s">
        <v>9</v>
      </c>
      <c r="B64" s="143"/>
      <c r="C64" s="143"/>
      <c r="D64" s="223"/>
      <c r="E64" s="143"/>
      <c r="F64" s="153" t="e">
        <f t="shared" si="31"/>
        <v>#DIV/0!</v>
      </c>
      <c r="G64" s="143"/>
      <c r="H64" s="17"/>
      <c r="I64" s="10"/>
      <c r="J64" s="10"/>
    </row>
    <row r="65" spans="1:10" ht="127.5" customHeight="1">
      <c r="A65" s="11" t="s">
        <v>5</v>
      </c>
      <c r="B65" s="143">
        <f>11162.624+995.42</f>
        <v>12158.044</v>
      </c>
      <c r="C65" s="143">
        <f>11162.624+991.77543</f>
        <v>12154.399429999999</v>
      </c>
      <c r="D65" s="223"/>
      <c r="E65" s="143">
        <f>10157.98912+1004.63488+991.77543</f>
        <v>12154.399429999999</v>
      </c>
      <c r="F65" s="153">
        <f t="shared" si="31"/>
        <v>99.970023385340596</v>
      </c>
      <c r="G65" s="143">
        <v>12154.4</v>
      </c>
      <c r="H65" s="17"/>
      <c r="I65" s="10" t="s">
        <v>257</v>
      </c>
      <c r="J65" s="10"/>
    </row>
    <row r="66" spans="1:10" ht="31.5" hidden="1">
      <c r="A66" s="11" t="s">
        <v>6</v>
      </c>
      <c r="B66" s="143"/>
      <c r="C66" s="143"/>
      <c r="D66" s="223"/>
      <c r="E66" s="143"/>
      <c r="F66" s="153"/>
      <c r="G66" s="143"/>
      <c r="H66" s="17"/>
      <c r="I66" s="10"/>
      <c r="J66" s="10"/>
    </row>
    <row r="67" spans="1:10" s="12" customFormat="1" ht="18.75" customHeight="1">
      <c r="A67" s="246" t="s">
        <v>14</v>
      </c>
      <c r="B67" s="247"/>
      <c r="C67" s="247"/>
      <c r="D67" s="247"/>
      <c r="E67" s="247"/>
      <c r="F67" s="247"/>
      <c r="G67" s="247"/>
      <c r="H67" s="247"/>
      <c r="I67" s="247"/>
      <c r="J67" s="248"/>
    </row>
    <row r="68" spans="1:10" ht="380.25" customHeight="1">
      <c r="A68" s="11" t="s">
        <v>7</v>
      </c>
      <c r="B68" s="143">
        <v>44882.877200000003</v>
      </c>
      <c r="C68" s="143">
        <v>43121.83221</v>
      </c>
      <c r="D68" s="223"/>
      <c r="E68" s="143">
        <v>43121.83221</v>
      </c>
      <c r="F68" s="153">
        <f>E68*100/B68</f>
        <v>96.076354503405142</v>
      </c>
      <c r="G68" s="143">
        <v>42997.599999999999</v>
      </c>
      <c r="H68" s="17">
        <f t="shared" ref="H68" si="33">G68*100/B68</f>
        <v>95.799562511112811</v>
      </c>
      <c r="I68" s="10" t="s">
        <v>299</v>
      </c>
      <c r="J68" s="10" t="s">
        <v>293</v>
      </c>
    </row>
    <row r="69" spans="1:10" ht="31.5" hidden="1">
      <c r="A69" s="11" t="s">
        <v>9</v>
      </c>
      <c r="B69" s="143"/>
      <c r="C69" s="143"/>
      <c r="D69" s="223" t="e">
        <f t="shared" ref="D69" si="34">C69*100/B69</f>
        <v>#DIV/0!</v>
      </c>
      <c r="E69" s="143"/>
      <c r="F69" s="153"/>
      <c r="G69" s="143"/>
      <c r="H69" s="17"/>
      <c r="I69" s="10"/>
      <c r="J69" s="10"/>
    </row>
    <row r="70" spans="1:10" ht="129.75" customHeight="1">
      <c r="A70" s="11" t="s">
        <v>5</v>
      </c>
      <c r="B70" s="143">
        <v>5734.0770000000002</v>
      </c>
      <c r="C70" s="143">
        <v>5734.0770000000002</v>
      </c>
      <c r="D70" s="223"/>
      <c r="E70" s="143">
        <f>5328.87101+405.20599</f>
        <v>5734.0770000000002</v>
      </c>
      <c r="F70" s="153">
        <f>E70*100/B70</f>
        <v>100.00000000000001</v>
      </c>
      <c r="G70" s="143">
        <v>5734.1</v>
      </c>
      <c r="H70" s="17">
        <f t="shared" ref="H70" si="35">G70*100/B70</f>
        <v>100.00040111076289</v>
      </c>
      <c r="I70" s="10" t="s">
        <v>294</v>
      </c>
      <c r="J70" s="10"/>
    </row>
    <row r="71" spans="1:10" ht="31.5" hidden="1">
      <c r="A71" s="11" t="s">
        <v>6</v>
      </c>
      <c r="B71" s="143"/>
      <c r="C71" s="143"/>
      <c r="D71" s="223"/>
      <c r="E71" s="143"/>
      <c r="F71" s="153"/>
      <c r="G71" s="143"/>
      <c r="H71" s="17"/>
      <c r="I71" s="10"/>
      <c r="J71" s="10"/>
    </row>
    <row r="72" spans="1:10" s="12" customFormat="1" ht="20.25" customHeight="1">
      <c r="A72" s="246" t="s">
        <v>16</v>
      </c>
      <c r="B72" s="247"/>
      <c r="C72" s="247"/>
      <c r="D72" s="247"/>
      <c r="E72" s="247"/>
      <c r="F72" s="247"/>
      <c r="G72" s="247"/>
      <c r="H72" s="247"/>
      <c r="I72" s="247"/>
      <c r="J72" s="248"/>
    </row>
    <row r="73" spans="1:10" ht="120.75" customHeight="1">
      <c r="A73" s="11" t="s">
        <v>7</v>
      </c>
      <c r="B73" s="143">
        <v>1041.6220000000001</v>
      </c>
      <c r="C73" s="143">
        <v>1023.35484</v>
      </c>
      <c r="D73" s="223"/>
      <c r="E73" s="143">
        <v>1020.2299</v>
      </c>
      <c r="F73" s="153">
        <f>E73*100/B73</f>
        <v>97.946270336072004</v>
      </c>
      <c r="G73" s="143">
        <v>1020.2</v>
      </c>
      <c r="H73" s="17">
        <f t="shared" ref="H73" si="36">G73*100/B73</f>
        <v>97.943399812983969</v>
      </c>
      <c r="I73" s="10" t="s">
        <v>295</v>
      </c>
      <c r="J73" s="10"/>
    </row>
    <row r="74" spans="1:10" ht="31.5" hidden="1">
      <c r="A74" s="11" t="s">
        <v>9</v>
      </c>
      <c r="B74" s="143"/>
      <c r="C74" s="143"/>
      <c r="D74" s="223"/>
      <c r="E74" s="143"/>
      <c r="F74" s="153"/>
      <c r="G74" s="143"/>
      <c r="H74" s="17"/>
      <c r="I74" s="10"/>
      <c r="J74" s="10"/>
    </row>
    <row r="75" spans="1:10" hidden="1">
      <c r="A75" s="11" t="s">
        <v>5</v>
      </c>
      <c r="B75" s="143"/>
      <c r="C75" s="143"/>
      <c r="D75" s="223"/>
      <c r="E75" s="143"/>
      <c r="F75" s="153"/>
      <c r="G75" s="143"/>
      <c r="H75" s="17"/>
      <c r="I75" s="10"/>
      <c r="J75" s="10"/>
    </row>
    <row r="76" spans="1:10" ht="31.5" hidden="1">
      <c r="A76" s="11" t="s">
        <v>6</v>
      </c>
      <c r="B76" s="143"/>
      <c r="C76" s="143"/>
      <c r="D76" s="223"/>
      <c r="E76" s="143"/>
      <c r="F76" s="153"/>
      <c r="G76" s="143"/>
      <c r="H76" s="17"/>
      <c r="I76" s="10"/>
      <c r="J76" s="10"/>
    </row>
    <row r="77" spans="1:10" s="2" customFormat="1" ht="21" customHeight="1">
      <c r="A77" s="249" t="s">
        <v>17</v>
      </c>
      <c r="B77" s="250"/>
      <c r="C77" s="250"/>
      <c r="D77" s="250"/>
      <c r="E77" s="250"/>
      <c r="F77" s="250"/>
      <c r="G77" s="250"/>
      <c r="H77" s="250"/>
      <c r="I77" s="250"/>
      <c r="J77" s="251"/>
    </row>
    <row r="78" spans="1:10" ht="47.25">
      <c r="A78" s="11" t="s">
        <v>7</v>
      </c>
      <c r="B78" s="143">
        <v>21589.35068</v>
      </c>
      <c r="C78" s="143">
        <v>20922.252990000001</v>
      </c>
      <c r="D78" s="223"/>
      <c r="E78" s="143">
        <v>20862.56005</v>
      </c>
      <c r="F78" s="153">
        <f>E78*100/B78</f>
        <v>96.633568833205871</v>
      </c>
      <c r="G78" s="143">
        <v>20899.900000000001</v>
      </c>
      <c r="H78" s="17">
        <f t="shared" ref="H78" si="37">G78*100/B78</f>
        <v>96.806524243275675</v>
      </c>
      <c r="I78" s="10" t="s">
        <v>296</v>
      </c>
      <c r="J78" s="10" t="s">
        <v>169</v>
      </c>
    </row>
    <row r="79" spans="1:10" ht="31.5" hidden="1">
      <c r="A79" s="11" t="s">
        <v>9</v>
      </c>
      <c r="B79" s="143"/>
      <c r="C79" s="143"/>
      <c r="D79" s="223"/>
      <c r="E79" s="143"/>
      <c r="F79" s="153"/>
      <c r="G79" s="143"/>
      <c r="H79" s="17"/>
      <c r="I79" s="10"/>
      <c r="J79" s="10"/>
    </row>
    <row r="80" spans="1:10" hidden="1">
      <c r="A80" s="11" t="s">
        <v>5</v>
      </c>
      <c r="B80" s="143"/>
      <c r="C80" s="143"/>
      <c r="D80" s="223"/>
      <c r="E80" s="143"/>
      <c r="F80" s="153"/>
      <c r="G80" s="143"/>
      <c r="H80" s="17"/>
      <c r="I80" s="10"/>
      <c r="J80" s="10"/>
    </row>
    <row r="81" spans="1:10" ht="31.5" hidden="1">
      <c r="A81" s="11" t="s">
        <v>6</v>
      </c>
      <c r="B81" s="143"/>
      <c r="C81" s="143"/>
      <c r="D81" s="223"/>
      <c r="E81" s="143"/>
      <c r="F81" s="153"/>
      <c r="G81" s="143"/>
      <c r="H81" s="17"/>
      <c r="I81" s="10"/>
      <c r="J81" s="10"/>
    </row>
    <row r="82" spans="1:10" s="12" customFormat="1" ht="20.25" customHeight="1">
      <c r="A82" s="246" t="s">
        <v>18</v>
      </c>
      <c r="B82" s="247"/>
      <c r="C82" s="247"/>
      <c r="D82" s="247"/>
      <c r="E82" s="247"/>
      <c r="F82" s="247"/>
      <c r="G82" s="247"/>
      <c r="H82" s="247"/>
      <c r="I82" s="247"/>
      <c r="J82" s="248"/>
    </row>
    <row r="83" spans="1:10" ht="51" customHeight="1">
      <c r="A83" s="11" t="s">
        <v>7</v>
      </c>
      <c r="B83" s="143">
        <v>1812.0923299999999</v>
      </c>
      <c r="C83" s="143">
        <v>1681.1960899999999</v>
      </c>
      <c r="D83" s="223"/>
      <c r="E83" s="143">
        <v>1681.1960899999999</v>
      </c>
      <c r="F83" s="153">
        <f>E83*100/B83</f>
        <v>92.776513766271506</v>
      </c>
      <c r="G83" s="143">
        <v>1680.8</v>
      </c>
      <c r="H83" s="17">
        <f t="shared" ref="H83" si="38">G83*100/B83</f>
        <v>92.754655608525198</v>
      </c>
      <c r="I83" s="10" t="s">
        <v>297</v>
      </c>
      <c r="J83" s="10" t="s">
        <v>169</v>
      </c>
    </row>
    <row r="84" spans="1:10" ht="31.5" hidden="1">
      <c r="A84" s="11" t="s">
        <v>9</v>
      </c>
      <c r="B84" s="143"/>
      <c r="C84" s="143"/>
      <c r="D84" s="223"/>
      <c r="E84" s="143"/>
      <c r="F84" s="153"/>
      <c r="G84" s="143"/>
      <c r="H84" s="17"/>
      <c r="I84" s="10"/>
      <c r="J84" s="10"/>
    </row>
    <row r="85" spans="1:10" hidden="1">
      <c r="A85" s="11" t="s">
        <v>5</v>
      </c>
      <c r="B85" s="143"/>
      <c r="C85" s="143"/>
      <c r="D85" s="223"/>
      <c r="E85" s="143"/>
      <c r="F85" s="153"/>
      <c r="G85" s="143"/>
      <c r="H85" s="17"/>
      <c r="I85" s="10"/>
      <c r="J85" s="10"/>
    </row>
    <row r="86" spans="1:10" ht="31.5" hidden="1">
      <c r="A86" s="11" t="s">
        <v>6</v>
      </c>
      <c r="B86" s="143"/>
      <c r="C86" s="143"/>
      <c r="D86" s="223"/>
      <c r="E86" s="143"/>
      <c r="F86" s="153"/>
      <c r="G86" s="143"/>
      <c r="H86" s="17"/>
      <c r="I86" s="10"/>
      <c r="J86" s="10"/>
    </row>
    <row r="87" spans="1:10" ht="27.75" customHeight="1">
      <c r="A87" s="258" t="s">
        <v>112</v>
      </c>
      <c r="B87" s="259"/>
      <c r="C87" s="259"/>
      <c r="D87" s="259"/>
      <c r="E87" s="259"/>
      <c r="F87" s="259"/>
      <c r="G87" s="259"/>
      <c r="H87" s="259"/>
      <c r="I87" s="259"/>
      <c r="J87" s="260"/>
    </row>
    <row r="88" spans="1:10" ht="210.75" customHeight="1">
      <c r="A88" s="11" t="s">
        <v>7</v>
      </c>
      <c r="B88" s="143">
        <v>9532.5110000000004</v>
      </c>
      <c r="C88" s="143">
        <v>8008.4956000000002</v>
      </c>
      <c r="D88" s="223"/>
      <c r="E88" s="143">
        <v>8007.0716700000003</v>
      </c>
      <c r="F88" s="153">
        <f>E88*100/B88</f>
        <v>83.997507792018283</v>
      </c>
      <c r="G88" s="143">
        <v>8007.07</v>
      </c>
      <c r="H88" s="17">
        <f t="shared" ref="H88:H89" si="39">G88*100/B88</f>
        <v>83.997490273024596</v>
      </c>
      <c r="I88" s="10" t="s">
        <v>253</v>
      </c>
      <c r="J88" s="10" t="s">
        <v>255</v>
      </c>
    </row>
    <row r="89" spans="1:10" ht="48.75" customHeight="1">
      <c r="A89" s="11" t="s">
        <v>9</v>
      </c>
      <c r="B89" s="143">
        <f>9.36+1434.1</f>
        <v>1443.4599999999998</v>
      </c>
      <c r="C89" s="143">
        <f>9.36+725.7403</f>
        <v>735.10030000000006</v>
      </c>
      <c r="D89" s="223"/>
      <c r="E89" s="143">
        <f>9.36+725.7403</f>
        <v>735.10030000000006</v>
      </c>
      <c r="F89" s="153">
        <f>E89*100/B89</f>
        <v>50.926267440732687</v>
      </c>
      <c r="G89" s="143">
        <v>735.1</v>
      </c>
      <c r="H89" s="17">
        <f t="shared" si="39"/>
        <v>50.926246657337238</v>
      </c>
      <c r="I89" s="10" t="s">
        <v>254</v>
      </c>
      <c r="J89" s="10" t="s">
        <v>298</v>
      </c>
    </row>
    <row r="90" spans="1:10" hidden="1">
      <c r="A90" s="11" t="s">
        <v>5</v>
      </c>
      <c r="B90" s="143"/>
      <c r="C90" s="143"/>
      <c r="D90" s="223"/>
      <c r="E90" s="143"/>
      <c r="F90" s="153"/>
      <c r="G90" s="143"/>
      <c r="H90" s="17"/>
      <c r="I90" s="10"/>
      <c r="J90" s="10"/>
    </row>
    <row r="91" spans="1:10" ht="31.5" hidden="1">
      <c r="A91" s="11" t="s">
        <v>6</v>
      </c>
      <c r="B91" s="143"/>
      <c r="C91" s="143"/>
      <c r="D91" s="223"/>
      <c r="E91" s="143"/>
      <c r="F91" s="153"/>
      <c r="G91" s="143"/>
      <c r="H91" s="17"/>
      <c r="I91" s="10"/>
      <c r="J91" s="10"/>
    </row>
    <row r="92" spans="1:10" ht="24" customHeight="1">
      <c r="A92" s="258" t="s">
        <v>113</v>
      </c>
      <c r="B92" s="259"/>
      <c r="C92" s="259"/>
      <c r="D92" s="259"/>
      <c r="E92" s="259"/>
      <c r="F92" s="259"/>
      <c r="G92" s="259"/>
      <c r="H92" s="259"/>
      <c r="I92" s="259"/>
      <c r="J92" s="260"/>
    </row>
    <row r="93" spans="1:10">
      <c r="A93" s="11" t="s">
        <v>7</v>
      </c>
      <c r="B93" s="143">
        <f>B98+B103+B108</f>
        <v>96468.828479999996</v>
      </c>
      <c r="C93" s="143">
        <f>C98+C103+C108</f>
        <v>91986.878559999997</v>
      </c>
      <c r="D93" s="143">
        <f t="shared" ref="D93:G93" si="40">D98+D103+D108</f>
        <v>0</v>
      </c>
      <c r="E93" s="143">
        <f t="shared" si="40"/>
        <v>91986.549159999995</v>
      </c>
      <c r="F93" s="153">
        <f t="shared" ref="F93:F95" si="41">E93*100/B93</f>
        <v>95.353650095451016</v>
      </c>
      <c r="G93" s="143">
        <f t="shared" si="40"/>
        <v>88798.6</v>
      </c>
      <c r="H93" s="17">
        <f t="shared" ref="H93:H95" si="42">G93*100/B93</f>
        <v>92.049008367930796</v>
      </c>
      <c r="I93" s="10"/>
      <c r="J93" s="10"/>
    </row>
    <row r="94" spans="1:10" ht="31.5">
      <c r="A94" s="11" t="s">
        <v>9</v>
      </c>
      <c r="B94" s="143">
        <f t="shared" ref="B94:G95" si="43">B99+B104+B109</f>
        <v>21348</v>
      </c>
      <c r="C94" s="143">
        <f t="shared" si="43"/>
        <v>21347.5</v>
      </c>
      <c r="D94" s="143">
        <f t="shared" si="43"/>
        <v>0</v>
      </c>
      <c r="E94" s="143">
        <f t="shared" si="43"/>
        <v>21347.5</v>
      </c>
      <c r="F94" s="153">
        <f t="shared" si="41"/>
        <v>99.997657860221096</v>
      </c>
      <c r="G94" s="143">
        <f t="shared" si="43"/>
        <v>21347.5</v>
      </c>
      <c r="H94" s="17">
        <f t="shared" si="42"/>
        <v>99.997657860221096</v>
      </c>
      <c r="I94" s="10"/>
      <c r="J94" s="10"/>
    </row>
    <row r="95" spans="1:10">
      <c r="A95" s="11" t="s">
        <v>5</v>
      </c>
      <c r="B95" s="143">
        <f t="shared" si="43"/>
        <v>83624</v>
      </c>
      <c r="C95" s="143">
        <f>C100+C105+C110</f>
        <v>82278.928650000002</v>
      </c>
      <c r="D95" s="143">
        <f t="shared" si="43"/>
        <v>0</v>
      </c>
      <c r="E95" s="143">
        <f t="shared" si="43"/>
        <v>82278.599249999999</v>
      </c>
      <c r="F95" s="153">
        <f t="shared" si="41"/>
        <v>98.391130835645271</v>
      </c>
      <c r="G95" s="143">
        <f t="shared" si="43"/>
        <v>79090.7</v>
      </c>
      <c r="H95" s="17">
        <f t="shared" si="42"/>
        <v>94.578948627188367</v>
      </c>
      <c r="I95" s="10"/>
      <c r="J95" s="10"/>
    </row>
    <row r="96" spans="1:10" ht="31.5">
      <c r="A96" s="11" t="s">
        <v>6</v>
      </c>
      <c r="B96" s="143">
        <f>B101+B106+B111+B112</f>
        <v>0</v>
      </c>
      <c r="C96" s="143">
        <f>C101+C106+C111+C112</f>
        <v>0</v>
      </c>
      <c r="D96" s="17"/>
      <c r="E96" s="143">
        <f>E101+E106+E111+E112</f>
        <v>0</v>
      </c>
      <c r="F96" s="153"/>
      <c r="G96" s="143">
        <f>G101+G106+G111+G112</f>
        <v>0</v>
      </c>
      <c r="H96" s="17"/>
      <c r="I96" s="10"/>
      <c r="J96" s="10"/>
    </row>
    <row r="97" spans="1:10" s="12" customFormat="1" ht="18.75" customHeight="1">
      <c r="A97" s="238" t="s">
        <v>21</v>
      </c>
      <c r="B97" s="239"/>
      <c r="C97" s="239"/>
      <c r="D97" s="239"/>
      <c r="E97" s="239"/>
      <c r="F97" s="239"/>
      <c r="G97" s="239"/>
      <c r="H97" s="239"/>
      <c r="I97" s="239"/>
      <c r="J97" s="240"/>
    </row>
    <row r="98" spans="1:10" ht="305.25" customHeight="1">
      <c r="A98" s="11" t="s">
        <v>7</v>
      </c>
      <c r="B98" s="143">
        <v>12079.09748</v>
      </c>
      <c r="C98" s="143">
        <v>11314.029130000001</v>
      </c>
      <c r="D98" s="223"/>
      <c r="E98" s="143">
        <v>11314.029130000001</v>
      </c>
      <c r="F98" s="153">
        <f>E98*100/B98</f>
        <v>93.666179519895735</v>
      </c>
      <c r="G98" s="143">
        <v>11760.1</v>
      </c>
      <c r="H98" s="17">
        <f t="shared" ref="H98" si="44">G98*100/B98</f>
        <v>97.35909507702722</v>
      </c>
      <c r="I98" s="10" t="s">
        <v>132</v>
      </c>
      <c r="J98" s="10"/>
    </row>
    <row r="99" spans="1:10" ht="31.5" hidden="1" customHeight="1">
      <c r="A99" s="11" t="s">
        <v>9</v>
      </c>
      <c r="B99" s="143"/>
      <c r="C99" s="143"/>
      <c r="D99" s="223"/>
      <c r="E99" s="143"/>
      <c r="F99" s="153"/>
      <c r="G99" s="143"/>
      <c r="H99" s="17"/>
      <c r="I99" s="10"/>
      <c r="J99" s="10"/>
    </row>
    <row r="100" spans="1:10" ht="177.75" customHeight="1">
      <c r="A100" s="11" t="s">
        <v>5</v>
      </c>
      <c r="B100" s="143">
        <v>6259</v>
      </c>
      <c r="C100" s="143">
        <v>5518.7153099999996</v>
      </c>
      <c r="D100" s="223"/>
      <c r="E100" s="143">
        <v>5518.7153099999996</v>
      </c>
      <c r="F100" s="153">
        <f>E100*100/B100</f>
        <v>88.172476593705056</v>
      </c>
      <c r="G100" s="143">
        <v>5964.8</v>
      </c>
      <c r="H100" s="17">
        <f t="shared" ref="H100" si="45">G100*100/B100</f>
        <v>95.299568621185486</v>
      </c>
      <c r="I100" s="10" t="s">
        <v>133</v>
      </c>
      <c r="J100" s="10" t="s">
        <v>229</v>
      </c>
    </row>
    <row r="101" spans="1:10" ht="31.5" hidden="1">
      <c r="A101" s="11" t="s">
        <v>6</v>
      </c>
      <c r="B101" s="143"/>
      <c r="C101" s="143"/>
      <c r="D101" s="223"/>
      <c r="E101" s="143"/>
      <c r="F101" s="153"/>
      <c r="G101" s="143"/>
      <c r="H101" s="17"/>
      <c r="I101" s="10"/>
      <c r="J101" s="10"/>
    </row>
    <row r="102" spans="1:10" s="12" customFormat="1" ht="18" customHeight="1">
      <c r="A102" s="238" t="s">
        <v>19</v>
      </c>
      <c r="B102" s="241"/>
      <c r="C102" s="241"/>
      <c r="D102" s="241"/>
      <c r="E102" s="241"/>
      <c r="F102" s="241"/>
      <c r="G102" s="241"/>
      <c r="H102" s="241"/>
      <c r="I102" s="241"/>
      <c r="J102" s="242"/>
    </row>
    <row r="103" spans="1:10" ht="31.5">
      <c r="A103" s="11" t="s">
        <v>7</v>
      </c>
      <c r="B103" s="143">
        <v>74852</v>
      </c>
      <c r="C103" s="143">
        <v>74247.213340000002</v>
      </c>
      <c r="D103" s="223"/>
      <c r="E103" s="143">
        <v>74246.88394</v>
      </c>
      <c r="F103" s="153">
        <f t="shared" ref="F103:F105" si="46">E103*100/B103</f>
        <v>99.191583311067177</v>
      </c>
      <c r="G103" s="143">
        <v>70612.899999999994</v>
      </c>
      <c r="H103" s="17">
        <f t="shared" ref="H103:H105" si="47">G103*100/B103</f>
        <v>94.336691070378862</v>
      </c>
      <c r="I103" s="10" t="s">
        <v>86</v>
      </c>
      <c r="J103" s="10"/>
    </row>
    <row r="104" spans="1:10" ht="47.25">
      <c r="A104" s="11" t="s">
        <v>9</v>
      </c>
      <c r="B104" s="143">
        <f>14787.56044+1560.43956+2500+2500</f>
        <v>21348</v>
      </c>
      <c r="C104" s="143">
        <f>14787.06044+1560.43956+2500+2500</f>
        <v>21347.5</v>
      </c>
      <c r="D104" s="223"/>
      <c r="E104" s="143">
        <f>14787.06044+1560.43956+2500+2500</f>
        <v>21347.5</v>
      </c>
      <c r="F104" s="153">
        <f t="shared" si="46"/>
        <v>99.997657860221096</v>
      </c>
      <c r="G104" s="143">
        <v>21347.5</v>
      </c>
      <c r="H104" s="17">
        <f t="shared" si="47"/>
        <v>99.997657860221096</v>
      </c>
      <c r="I104" s="10" t="s">
        <v>171</v>
      </c>
      <c r="J104" s="10"/>
    </row>
    <row r="105" spans="1:10" ht="148.5" customHeight="1">
      <c r="A105" s="11" t="s">
        <v>5</v>
      </c>
      <c r="B105" s="143">
        <v>74852</v>
      </c>
      <c r="C105" s="143">
        <v>74247.213340000002</v>
      </c>
      <c r="D105" s="223"/>
      <c r="E105" s="143">
        <f>5970+68276.88394</f>
        <v>74246.88394</v>
      </c>
      <c r="F105" s="153">
        <f t="shared" si="46"/>
        <v>99.191583311067177</v>
      </c>
      <c r="G105" s="143">
        <v>70612.899999999994</v>
      </c>
      <c r="H105" s="17">
        <f t="shared" si="47"/>
        <v>94.336691070378862</v>
      </c>
      <c r="I105" s="10" t="s">
        <v>153</v>
      </c>
      <c r="J105" s="10"/>
    </row>
    <row r="106" spans="1:10" ht="31.5" hidden="1">
      <c r="A106" s="11" t="s">
        <v>6</v>
      </c>
      <c r="B106" s="143"/>
      <c r="C106" s="143"/>
      <c r="D106" s="223"/>
      <c r="E106" s="143"/>
      <c r="F106" s="153"/>
      <c r="G106" s="143"/>
      <c r="H106" s="17"/>
      <c r="I106" s="10"/>
      <c r="J106" s="10"/>
    </row>
    <row r="107" spans="1:10" s="12" customFormat="1" ht="21" customHeight="1">
      <c r="A107" s="238" t="s">
        <v>20</v>
      </c>
      <c r="B107" s="241"/>
      <c r="C107" s="241"/>
      <c r="D107" s="241"/>
      <c r="E107" s="241"/>
      <c r="F107" s="241"/>
      <c r="G107" s="241"/>
      <c r="H107" s="241"/>
      <c r="I107" s="241"/>
      <c r="J107" s="242"/>
    </row>
    <row r="108" spans="1:10" ht="81.75" customHeight="1">
      <c r="A108" s="11" t="s">
        <v>7</v>
      </c>
      <c r="B108" s="143">
        <v>9537.7309999999998</v>
      </c>
      <c r="C108" s="143">
        <v>6425.63609</v>
      </c>
      <c r="D108" s="223"/>
      <c r="E108" s="143">
        <v>6425.63609</v>
      </c>
      <c r="F108" s="153">
        <f t="shared" ref="F108:F110" si="48">E108*100/B108</f>
        <v>67.370699488169663</v>
      </c>
      <c r="G108" s="143">
        <v>6425.6</v>
      </c>
      <c r="H108" s="17">
        <f t="shared" ref="H108" si="49">G108*100/B108</f>
        <v>67.370321096285906</v>
      </c>
      <c r="I108" s="10" t="s">
        <v>92</v>
      </c>
      <c r="J108" s="10" t="s">
        <v>230</v>
      </c>
    </row>
    <row r="109" spans="1:10" ht="31.5" hidden="1">
      <c r="A109" s="11" t="s">
        <v>9</v>
      </c>
      <c r="B109" s="143"/>
      <c r="C109" s="143"/>
      <c r="D109" s="223"/>
      <c r="E109" s="143"/>
      <c r="F109" s="153" t="e">
        <f t="shared" si="48"/>
        <v>#DIV/0!</v>
      </c>
      <c r="G109" s="143"/>
      <c r="H109" s="17"/>
      <c r="I109" s="10"/>
      <c r="J109" s="10"/>
    </row>
    <row r="110" spans="1:10">
      <c r="A110" s="11" t="s">
        <v>5</v>
      </c>
      <c r="B110" s="143">
        <v>2513</v>
      </c>
      <c r="C110" s="143">
        <v>2513</v>
      </c>
      <c r="D110" s="223"/>
      <c r="E110" s="143">
        <f>2513</f>
        <v>2513</v>
      </c>
      <c r="F110" s="153">
        <f t="shared" si="48"/>
        <v>100</v>
      </c>
      <c r="G110" s="143">
        <v>2513</v>
      </c>
      <c r="H110" s="17">
        <f t="shared" ref="H110" si="50">G110*100/B110</f>
        <v>100</v>
      </c>
      <c r="I110" s="10" t="s">
        <v>154</v>
      </c>
      <c r="J110" s="10"/>
    </row>
    <row r="111" spans="1:10" ht="31.5" hidden="1">
      <c r="A111" s="11" t="s">
        <v>6</v>
      </c>
      <c r="B111" s="143"/>
      <c r="C111" s="143"/>
      <c r="D111" s="223"/>
      <c r="E111" s="143"/>
      <c r="F111" s="153"/>
      <c r="G111" s="143"/>
      <c r="H111" s="17"/>
      <c r="I111" s="10"/>
      <c r="J111" s="10"/>
    </row>
    <row r="112" spans="1:10" ht="31.5" hidden="1">
      <c r="A112" s="11" t="s">
        <v>6</v>
      </c>
      <c r="B112" s="143"/>
      <c r="C112" s="143"/>
      <c r="D112" s="223"/>
      <c r="E112" s="143"/>
      <c r="F112" s="153"/>
      <c r="G112" s="143"/>
      <c r="H112" s="17"/>
      <c r="I112" s="10"/>
      <c r="J112" s="10"/>
    </row>
    <row r="113" spans="1:10" ht="29.25" customHeight="1">
      <c r="A113" s="258" t="s">
        <v>121</v>
      </c>
      <c r="B113" s="259"/>
      <c r="C113" s="259"/>
      <c r="D113" s="259"/>
      <c r="E113" s="259"/>
      <c r="F113" s="259"/>
      <c r="G113" s="259"/>
      <c r="H113" s="259"/>
      <c r="I113" s="259"/>
      <c r="J113" s="260"/>
    </row>
    <row r="114" spans="1:10" ht="98.25" customHeight="1">
      <c r="A114" s="11" t="s">
        <v>7</v>
      </c>
      <c r="B114" s="143">
        <v>29831.268609999999</v>
      </c>
      <c r="C114" s="143">
        <v>24774.895960000002</v>
      </c>
      <c r="D114" s="223"/>
      <c r="E114" s="143">
        <v>24774.895960000002</v>
      </c>
      <c r="F114" s="153">
        <f t="shared" ref="F114:F116" si="51">E114*100/B114</f>
        <v>83.050091780860413</v>
      </c>
      <c r="G114" s="143">
        <v>24772</v>
      </c>
      <c r="H114" s="17">
        <f t="shared" ref="H114" si="52">G114*100/B114</f>
        <v>83.040383980505482</v>
      </c>
      <c r="I114" s="10" t="s">
        <v>93</v>
      </c>
      <c r="J114" s="10" t="s">
        <v>186</v>
      </c>
    </row>
    <row r="115" spans="1:10" ht="31.5" hidden="1">
      <c r="A115" s="11" t="s">
        <v>9</v>
      </c>
      <c r="B115" s="143"/>
      <c r="C115" s="143"/>
      <c r="D115" s="223"/>
      <c r="E115" s="143"/>
      <c r="F115" s="153" t="e">
        <f t="shared" si="51"/>
        <v>#DIV/0!</v>
      </c>
      <c r="G115" s="143"/>
      <c r="H115" s="17"/>
      <c r="I115" s="10"/>
      <c r="J115" s="10"/>
    </row>
    <row r="116" spans="1:10" ht="47.25">
      <c r="A116" s="11" t="s">
        <v>5</v>
      </c>
      <c r="B116" s="143">
        <v>2889.04</v>
      </c>
      <c r="C116" s="143">
        <v>2889.04</v>
      </c>
      <c r="D116" s="17"/>
      <c r="E116" s="143">
        <v>2889.04</v>
      </c>
      <c r="F116" s="153">
        <f t="shared" si="51"/>
        <v>100</v>
      </c>
      <c r="G116" s="143">
        <v>2889</v>
      </c>
      <c r="H116" s="17"/>
      <c r="I116" s="10" t="s">
        <v>173</v>
      </c>
      <c r="J116" s="10"/>
    </row>
    <row r="117" spans="1:10" ht="31.5" hidden="1">
      <c r="A117" s="11" t="s">
        <v>6</v>
      </c>
      <c r="B117" s="143"/>
      <c r="C117" s="143"/>
      <c r="D117" s="223"/>
      <c r="E117" s="143"/>
      <c r="F117" s="153"/>
      <c r="G117" s="143"/>
      <c r="H117" s="17"/>
      <c r="I117" s="10"/>
      <c r="J117" s="10"/>
    </row>
    <row r="118" spans="1:10" ht="31.5" customHeight="1">
      <c r="A118" s="258" t="s">
        <v>114</v>
      </c>
      <c r="B118" s="259"/>
      <c r="C118" s="259"/>
      <c r="D118" s="259"/>
      <c r="E118" s="259"/>
      <c r="F118" s="259"/>
      <c r="G118" s="259"/>
      <c r="H118" s="259"/>
      <c r="I118" s="259"/>
      <c r="J118" s="260"/>
    </row>
    <row r="119" spans="1:10" ht="121.5" customHeight="1">
      <c r="A119" s="11" t="s">
        <v>7</v>
      </c>
      <c r="B119" s="143">
        <v>21</v>
      </c>
      <c r="C119" s="143">
        <v>20.90972</v>
      </c>
      <c r="D119" s="223"/>
      <c r="E119" s="143">
        <v>20.90972</v>
      </c>
      <c r="F119" s="153">
        <f>E119*100/B119</f>
        <v>99.570095238095249</v>
      </c>
      <c r="G119" s="143">
        <v>20.9</v>
      </c>
      <c r="H119" s="17">
        <f t="shared" ref="H119" si="53">G119*100/B119</f>
        <v>99.523809523809518</v>
      </c>
      <c r="I119" s="10" t="s">
        <v>161</v>
      </c>
      <c r="J119" s="10"/>
    </row>
    <row r="120" spans="1:10" ht="31.5" hidden="1">
      <c r="A120" s="11" t="s">
        <v>9</v>
      </c>
      <c r="B120" s="143"/>
      <c r="C120" s="143"/>
      <c r="D120" s="223"/>
      <c r="E120" s="143"/>
      <c r="F120" s="153"/>
      <c r="G120" s="143"/>
      <c r="H120" s="17"/>
      <c r="I120" s="10"/>
      <c r="J120" s="10"/>
    </row>
    <row r="121" spans="1:10" hidden="1">
      <c r="A121" s="11" t="s">
        <v>5</v>
      </c>
      <c r="B121" s="143"/>
      <c r="C121" s="143"/>
      <c r="D121" s="223"/>
      <c r="E121" s="143"/>
      <c r="F121" s="153"/>
      <c r="G121" s="143"/>
      <c r="H121" s="17"/>
      <c r="I121" s="10"/>
      <c r="J121" s="10"/>
    </row>
    <row r="122" spans="1:10" ht="31.5" hidden="1">
      <c r="A122" s="11" t="s">
        <v>6</v>
      </c>
      <c r="B122" s="143"/>
      <c r="C122" s="143"/>
      <c r="D122" s="223"/>
      <c r="E122" s="143"/>
      <c r="F122" s="153"/>
      <c r="G122" s="143"/>
      <c r="H122" s="17"/>
      <c r="I122" s="10"/>
      <c r="J122" s="10"/>
    </row>
    <row r="123" spans="1:10" ht="33" customHeight="1">
      <c r="A123" s="258" t="s">
        <v>115</v>
      </c>
      <c r="B123" s="259"/>
      <c r="C123" s="259"/>
      <c r="D123" s="259"/>
      <c r="E123" s="259"/>
      <c r="F123" s="259"/>
      <c r="G123" s="259"/>
      <c r="H123" s="259"/>
      <c r="I123" s="259"/>
      <c r="J123" s="260"/>
    </row>
    <row r="124" spans="1:10" ht="19.5" customHeight="1">
      <c r="A124" s="11" t="s">
        <v>7</v>
      </c>
      <c r="B124" s="143">
        <f t="shared" ref="B124:G127" si="54">B129+B134+B139+B144</f>
        <v>168.33721</v>
      </c>
      <c r="C124" s="143">
        <f t="shared" si="54"/>
        <v>147.36615999999998</v>
      </c>
      <c r="D124" s="17">
        <f t="shared" ref="D124" si="55">C124*100/B124</f>
        <v>87.542237393621988</v>
      </c>
      <c r="E124" s="143">
        <f>E129+E134+E139+E144</f>
        <v>147.36615999999998</v>
      </c>
      <c r="F124" s="153">
        <f>E124*100/B124</f>
        <v>87.542237393621988</v>
      </c>
      <c r="G124" s="143">
        <f t="shared" si="54"/>
        <v>147.44999999999999</v>
      </c>
      <c r="H124" s="17">
        <f t="shared" ref="H124:H126" si="56">G124*100/B124</f>
        <v>87.592042187226454</v>
      </c>
      <c r="I124" s="10"/>
      <c r="J124" s="10"/>
    </row>
    <row r="125" spans="1:10" ht="31.5" hidden="1">
      <c r="A125" s="11" t="s">
        <v>9</v>
      </c>
      <c r="B125" s="143">
        <f t="shared" si="54"/>
        <v>0</v>
      </c>
      <c r="C125" s="143">
        <f t="shared" si="54"/>
        <v>0</v>
      </c>
      <c r="D125" s="17"/>
      <c r="E125" s="143">
        <f t="shared" si="54"/>
        <v>0</v>
      </c>
      <c r="F125" s="153"/>
      <c r="G125" s="143">
        <f t="shared" si="54"/>
        <v>0</v>
      </c>
      <c r="H125" s="17"/>
      <c r="I125" s="10"/>
      <c r="J125" s="10"/>
    </row>
    <row r="126" spans="1:10" ht="16.5" customHeight="1">
      <c r="A126" s="11" t="s">
        <v>5</v>
      </c>
      <c r="B126" s="143">
        <f t="shared" si="54"/>
        <v>19.245010000000001</v>
      </c>
      <c r="C126" s="143">
        <f t="shared" si="54"/>
        <v>19.245010000000001</v>
      </c>
      <c r="D126" s="17">
        <f t="shared" ref="D126" si="57">C126*100/B126</f>
        <v>100</v>
      </c>
      <c r="E126" s="143">
        <f t="shared" si="54"/>
        <v>19.245010000000001</v>
      </c>
      <c r="F126" s="153">
        <f>E126*100/B126</f>
        <v>100</v>
      </c>
      <c r="G126" s="143">
        <f t="shared" si="54"/>
        <v>19.245010000000001</v>
      </c>
      <c r="H126" s="17">
        <f t="shared" si="56"/>
        <v>100</v>
      </c>
      <c r="I126" s="10"/>
      <c r="J126" s="10"/>
    </row>
    <row r="127" spans="1:10" ht="31.5" hidden="1">
      <c r="A127" s="11" t="s">
        <v>6</v>
      </c>
      <c r="B127" s="143">
        <f t="shared" si="54"/>
        <v>0</v>
      </c>
      <c r="C127" s="143">
        <f t="shared" si="54"/>
        <v>0</v>
      </c>
      <c r="D127" s="17"/>
      <c r="E127" s="143">
        <f t="shared" si="54"/>
        <v>0</v>
      </c>
      <c r="F127" s="153"/>
      <c r="G127" s="143">
        <f t="shared" si="54"/>
        <v>0</v>
      </c>
      <c r="H127" s="17"/>
      <c r="I127" s="10"/>
      <c r="J127" s="10"/>
    </row>
    <row r="128" spans="1:10" s="12" customFormat="1" ht="19.5" customHeight="1">
      <c r="A128" s="238" t="s">
        <v>22</v>
      </c>
      <c r="B128" s="241"/>
      <c r="C128" s="241"/>
      <c r="D128" s="241"/>
      <c r="E128" s="241"/>
      <c r="F128" s="241"/>
      <c r="G128" s="241"/>
      <c r="H128" s="241"/>
      <c r="I128" s="242"/>
      <c r="J128" s="124"/>
    </row>
    <row r="129" spans="1:10" ht="78.75">
      <c r="A129" s="11" t="s">
        <v>7</v>
      </c>
      <c r="B129" s="143">
        <v>17.797999999999998</v>
      </c>
      <c r="C129" s="143">
        <v>16.797999999999998</v>
      </c>
      <c r="D129" s="223"/>
      <c r="E129" s="143">
        <v>16.797999999999998</v>
      </c>
      <c r="F129" s="153">
        <f>E129*100/B129</f>
        <v>94.381391167546909</v>
      </c>
      <c r="G129" s="143">
        <v>16.8</v>
      </c>
      <c r="H129" s="17">
        <f t="shared" ref="H129" si="58">G129*100/B129</f>
        <v>94.392628385211836</v>
      </c>
      <c r="I129" s="10" t="s">
        <v>300</v>
      </c>
      <c r="J129" s="10"/>
    </row>
    <row r="130" spans="1:10" ht="31.5" hidden="1">
      <c r="A130" s="11" t="s">
        <v>9</v>
      </c>
      <c r="B130" s="143"/>
      <c r="C130" s="143"/>
      <c r="D130" s="223"/>
      <c r="E130" s="143"/>
      <c r="F130" s="153"/>
      <c r="G130" s="143"/>
      <c r="H130" s="17"/>
      <c r="I130" s="10"/>
      <c r="J130" s="10"/>
    </row>
    <row r="131" spans="1:10" hidden="1">
      <c r="A131" s="11" t="s">
        <v>5</v>
      </c>
      <c r="B131" s="143"/>
      <c r="C131" s="143"/>
      <c r="D131" s="223"/>
      <c r="E131" s="143"/>
      <c r="F131" s="153"/>
      <c r="G131" s="143"/>
      <c r="H131" s="17"/>
      <c r="I131" s="10"/>
      <c r="J131" s="10"/>
    </row>
    <row r="132" spans="1:10" ht="31.5" hidden="1">
      <c r="A132" s="11" t="s">
        <v>6</v>
      </c>
      <c r="B132" s="143"/>
      <c r="C132" s="143"/>
      <c r="D132" s="223"/>
      <c r="E132" s="143"/>
      <c r="F132" s="153"/>
      <c r="G132" s="143"/>
      <c r="H132" s="17"/>
      <c r="I132" s="10"/>
      <c r="J132" s="10"/>
    </row>
    <row r="133" spans="1:10" s="12" customFormat="1" ht="19.5" customHeight="1">
      <c r="A133" s="238" t="s">
        <v>23</v>
      </c>
      <c r="B133" s="241"/>
      <c r="C133" s="241"/>
      <c r="D133" s="241"/>
      <c r="E133" s="241"/>
      <c r="F133" s="241"/>
      <c r="G133" s="241"/>
      <c r="H133" s="241"/>
      <c r="I133" s="242"/>
      <c r="J133" s="124"/>
    </row>
    <row r="134" spans="1:10" ht="39" customHeight="1">
      <c r="A134" s="11" t="s">
        <v>7</v>
      </c>
      <c r="B134" s="143">
        <v>50</v>
      </c>
      <c r="C134" s="143">
        <v>49.861069999999998</v>
      </c>
      <c r="D134" s="223"/>
      <c r="E134" s="143">
        <v>49.861069999999998</v>
      </c>
      <c r="F134" s="153">
        <f>E134*100/B134</f>
        <v>99.722139999999996</v>
      </c>
      <c r="G134" s="143">
        <v>49.9</v>
      </c>
      <c r="H134" s="17">
        <f t="shared" ref="H134" si="59">G134*100/B134</f>
        <v>99.8</v>
      </c>
      <c r="I134" s="10" t="s">
        <v>301</v>
      </c>
      <c r="J134" s="10"/>
    </row>
    <row r="135" spans="1:10" ht="31.5" hidden="1">
      <c r="A135" s="11" t="s">
        <v>9</v>
      </c>
      <c r="B135" s="143"/>
      <c r="C135" s="143"/>
      <c r="D135" s="223"/>
      <c r="E135" s="143"/>
      <c r="F135" s="153"/>
      <c r="G135" s="143"/>
      <c r="H135" s="17"/>
      <c r="I135" s="10"/>
      <c r="J135" s="10"/>
    </row>
    <row r="136" spans="1:10" hidden="1">
      <c r="A136" s="11" t="s">
        <v>5</v>
      </c>
      <c r="B136" s="143"/>
      <c r="C136" s="143"/>
      <c r="D136" s="223"/>
      <c r="E136" s="143"/>
      <c r="F136" s="153"/>
      <c r="G136" s="143"/>
      <c r="H136" s="17"/>
      <c r="I136" s="10"/>
      <c r="J136" s="10"/>
    </row>
    <row r="137" spans="1:10" ht="31.5" hidden="1">
      <c r="A137" s="11" t="s">
        <v>6</v>
      </c>
      <c r="B137" s="143"/>
      <c r="C137" s="143"/>
      <c r="D137" s="223"/>
      <c r="E137" s="143"/>
      <c r="F137" s="153"/>
      <c r="G137" s="143"/>
      <c r="H137" s="17"/>
      <c r="I137" s="10"/>
      <c r="J137" s="10"/>
    </row>
    <row r="138" spans="1:10" s="12" customFormat="1" ht="19.5" customHeight="1">
      <c r="A138" s="238" t="s">
        <v>24</v>
      </c>
      <c r="B138" s="241"/>
      <c r="C138" s="241"/>
      <c r="D138" s="241"/>
      <c r="E138" s="241"/>
      <c r="F138" s="241"/>
      <c r="G138" s="241"/>
      <c r="H138" s="241"/>
      <c r="I138" s="242"/>
      <c r="J138" s="124"/>
    </row>
    <row r="139" spans="1:10" ht="111" customHeight="1">
      <c r="A139" s="11" t="s">
        <v>7</v>
      </c>
      <c r="B139" s="143">
        <v>95.539209999999997</v>
      </c>
      <c r="C139" s="143">
        <v>75.757090000000005</v>
      </c>
      <c r="D139" s="223"/>
      <c r="E139" s="143">
        <v>75.757090000000005</v>
      </c>
      <c r="F139" s="153">
        <f>E139*100/B139</f>
        <v>79.294239506481176</v>
      </c>
      <c r="G139" s="143">
        <v>75.8</v>
      </c>
      <c r="H139" s="17">
        <f t="shared" ref="H139" si="60">G139*100/B139</f>
        <v>79.339153003253855</v>
      </c>
      <c r="I139" s="10" t="s">
        <v>302</v>
      </c>
      <c r="J139" s="10" t="s">
        <v>205</v>
      </c>
    </row>
    <row r="140" spans="1:10" ht="31.5" hidden="1">
      <c r="A140" s="11" t="s">
        <v>9</v>
      </c>
      <c r="B140" s="143"/>
      <c r="C140" s="143"/>
      <c r="D140" s="223"/>
      <c r="E140" s="143"/>
      <c r="F140" s="153"/>
      <c r="G140" s="143"/>
      <c r="H140" s="17"/>
      <c r="I140" s="10"/>
      <c r="J140" s="10"/>
    </row>
    <row r="141" spans="1:10" ht="31.5" customHeight="1">
      <c r="A141" s="11" t="s">
        <v>5</v>
      </c>
      <c r="B141" s="143">
        <v>19.245010000000001</v>
      </c>
      <c r="C141" s="143">
        <v>19.245010000000001</v>
      </c>
      <c r="D141" s="223"/>
      <c r="E141" s="143">
        <v>19.245010000000001</v>
      </c>
      <c r="F141" s="153">
        <f>E141*100/B141</f>
        <v>100</v>
      </c>
      <c r="G141" s="143">
        <v>19.245010000000001</v>
      </c>
      <c r="H141" s="17">
        <f>G141*100/B141</f>
        <v>100</v>
      </c>
      <c r="I141" s="10" t="s">
        <v>162</v>
      </c>
      <c r="J141" s="10"/>
    </row>
    <row r="142" spans="1:10" ht="31.5" hidden="1">
      <c r="A142" s="11" t="s">
        <v>6</v>
      </c>
      <c r="B142" s="143"/>
      <c r="C142" s="143"/>
      <c r="D142" s="223"/>
      <c r="E142" s="143"/>
      <c r="F142" s="153"/>
      <c r="G142" s="143"/>
      <c r="H142" s="17"/>
      <c r="I142" s="10"/>
      <c r="J142" s="10"/>
    </row>
    <row r="143" spans="1:10" s="12" customFormat="1" ht="23.25" customHeight="1">
      <c r="A143" s="238" t="s">
        <v>25</v>
      </c>
      <c r="B143" s="241"/>
      <c r="C143" s="241"/>
      <c r="D143" s="241"/>
      <c r="E143" s="241"/>
      <c r="F143" s="241"/>
      <c r="G143" s="241"/>
      <c r="H143" s="241"/>
      <c r="I143" s="241"/>
      <c r="J143" s="242"/>
    </row>
    <row r="144" spans="1:10" ht="39.75" customHeight="1">
      <c r="A144" s="11" t="s">
        <v>7</v>
      </c>
      <c r="B144" s="143">
        <v>5</v>
      </c>
      <c r="C144" s="143">
        <v>4.95</v>
      </c>
      <c r="D144" s="223"/>
      <c r="E144" s="143">
        <v>4.95</v>
      </c>
      <c r="F144" s="153">
        <f>E144*100/B144</f>
        <v>99</v>
      </c>
      <c r="G144" s="143">
        <v>4.95</v>
      </c>
      <c r="H144" s="17">
        <f t="shared" ref="H144" si="61">G144*100/B144</f>
        <v>99</v>
      </c>
      <c r="I144" s="10" t="s">
        <v>206</v>
      </c>
      <c r="J144" s="10"/>
    </row>
    <row r="145" spans="1:10" ht="31.5" hidden="1">
      <c r="A145" s="11" t="s">
        <v>9</v>
      </c>
      <c r="B145" s="143"/>
      <c r="C145" s="143"/>
      <c r="D145" s="223"/>
      <c r="E145" s="143"/>
      <c r="F145" s="153"/>
      <c r="G145" s="143"/>
      <c r="H145" s="17"/>
      <c r="I145" s="10"/>
      <c r="J145" s="10"/>
    </row>
    <row r="146" spans="1:10" hidden="1">
      <c r="A146" s="11" t="s">
        <v>5</v>
      </c>
      <c r="B146" s="143"/>
      <c r="C146" s="143"/>
      <c r="D146" s="223"/>
      <c r="E146" s="143"/>
      <c r="F146" s="153"/>
      <c r="G146" s="143"/>
      <c r="H146" s="17"/>
      <c r="I146" s="10"/>
      <c r="J146" s="10"/>
    </row>
    <row r="147" spans="1:10" ht="31.5" hidden="1">
      <c r="A147" s="11" t="s">
        <v>6</v>
      </c>
      <c r="B147" s="143"/>
      <c r="C147" s="143"/>
      <c r="D147" s="223"/>
      <c r="E147" s="143"/>
      <c r="F147" s="153"/>
      <c r="G147" s="143"/>
      <c r="H147" s="17"/>
      <c r="I147" s="10"/>
      <c r="J147" s="10"/>
    </row>
    <row r="148" spans="1:10" ht="25.5" customHeight="1">
      <c r="A148" s="258" t="s">
        <v>116</v>
      </c>
      <c r="B148" s="259"/>
      <c r="C148" s="259"/>
      <c r="D148" s="259"/>
      <c r="E148" s="259"/>
      <c r="F148" s="259"/>
      <c r="G148" s="259"/>
      <c r="H148" s="259"/>
      <c r="I148" s="259"/>
      <c r="J148" s="260"/>
    </row>
    <row r="149" spans="1:10" ht="82.5" customHeight="1">
      <c r="A149" s="11" t="s">
        <v>7</v>
      </c>
      <c r="B149" s="143">
        <v>1734.5</v>
      </c>
      <c r="C149" s="143">
        <v>1621.4448500000001</v>
      </c>
      <c r="D149" s="223"/>
      <c r="E149" s="143">
        <v>1621.4448500000001</v>
      </c>
      <c r="F149" s="153">
        <f>E149*100/B149</f>
        <v>93.481974632458929</v>
      </c>
      <c r="G149" s="143">
        <v>1618.4</v>
      </c>
      <c r="H149" s="17">
        <f t="shared" ref="H149" si="62">G149*100/B149</f>
        <v>93.306428365523203</v>
      </c>
      <c r="I149" s="10" t="s">
        <v>258</v>
      </c>
      <c r="J149" s="10" t="s">
        <v>179</v>
      </c>
    </row>
    <row r="150" spans="1:10" ht="31.5" hidden="1">
      <c r="A150" s="11" t="s">
        <v>9</v>
      </c>
      <c r="B150" s="143"/>
      <c r="C150" s="143"/>
      <c r="D150" s="223"/>
      <c r="E150" s="143"/>
      <c r="F150" s="153"/>
      <c r="G150" s="143"/>
      <c r="H150" s="17"/>
      <c r="I150" s="10"/>
      <c r="J150" s="10"/>
    </row>
    <row r="151" spans="1:10" hidden="1">
      <c r="A151" s="11" t="s">
        <v>5</v>
      </c>
      <c r="B151" s="143"/>
      <c r="C151" s="143"/>
      <c r="D151" s="223"/>
      <c r="E151" s="143"/>
      <c r="F151" s="153"/>
      <c r="G151" s="143"/>
      <c r="H151" s="17"/>
      <c r="I151" s="10"/>
      <c r="J151" s="10"/>
    </row>
    <row r="152" spans="1:10" ht="31.5" hidden="1">
      <c r="A152" s="11" t="s">
        <v>6</v>
      </c>
      <c r="B152" s="143"/>
      <c r="C152" s="143"/>
      <c r="D152" s="223"/>
      <c r="E152" s="143"/>
      <c r="F152" s="153"/>
      <c r="G152" s="143"/>
      <c r="H152" s="17"/>
      <c r="I152" s="10"/>
      <c r="J152" s="10"/>
    </row>
    <row r="153" spans="1:10" ht="24" customHeight="1">
      <c r="A153" s="258" t="s">
        <v>117</v>
      </c>
      <c r="B153" s="259"/>
      <c r="C153" s="259"/>
      <c r="D153" s="259"/>
      <c r="E153" s="259"/>
      <c r="F153" s="259"/>
      <c r="G153" s="259"/>
      <c r="H153" s="259"/>
      <c r="I153" s="259"/>
      <c r="J153" s="260"/>
    </row>
    <row r="154" spans="1:10">
      <c r="A154" s="11" t="s">
        <v>7</v>
      </c>
      <c r="B154" s="143">
        <f>B159+B164</f>
        <v>42560.224999999999</v>
      </c>
      <c r="C154" s="143">
        <f>C159+C164</f>
        <v>38542.863960000002</v>
      </c>
      <c r="D154" s="17">
        <f t="shared" ref="D154" si="63">C154*100/B154</f>
        <v>90.560761744093227</v>
      </c>
      <c r="E154" s="143">
        <f>E159+E164</f>
        <v>38542.863960000002</v>
      </c>
      <c r="F154" s="153">
        <f>E154*100/B154</f>
        <v>90.560761744093227</v>
      </c>
      <c r="G154" s="143">
        <f>G159+G164</f>
        <v>38542.89</v>
      </c>
      <c r="H154" s="17">
        <f t="shared" ref="H154" si="64">G154*100/B154</f>
        <v>90.560822927980297</v>
      </c>
      <c r="I154" s="10"/>
      <c r="J154" s="10"/>
    </row>
    <row r="155" spans="1:10" ht="31.5">
      <c r="A155" s="11" t="s">
        <v>9</v>
      </c>
      <c r="B155" s="143">
        <f t="shared" ref="B155:G157" si="65">B160+B165</f>
        <v>0</v>
      </c>
      <c r="C155" s="143">
        <f t="shared" si="65"/>
        <v>0</v>
      </c>
      <c r="D155" s="17"/>
      <c r="E155" s="143">
        <f t="shared" si="65"/>
        <v>0</v>
      </c>
      <c r="F155" s="153"/>
      <c r="G155" s="143">
        <f t="shared" si="65"/>
        <v>0</v>
      </c>
      <c r="H155" s="17"/>
      <c r="I155" s="10"/>
      <c r="J155" s="10"/>
    </row>
    <row r="156" spans="1:10">
      <c r="A156" s="11" t="s">
        <v>5</v>
      </c>
      <c r="B156" s="143">
        <f t="shared" si="65"/>
        <v>23728.266</v>
      </c>
      <c r="C156" s="143">
        <f t="shared" si="65"/>
        <v>22731.28643</v>
      </c>
      <c r="D156" s="17">
        <f t="shared" ref="D156" si="66">C156*100/B156</f>
        <v>95.798346284553631</v>
      </c>
      <c r="E156" s="143">
        <f t="shared" si="65"/>
        <v>22731.28643</v>
      </c>
      <c r="F156" s="153">
        <f>E156*100/B156</f>
        <v>95.798346284553631</v>
      </c>
      <c r="G156" s="143">
        <f t="shared" si="65"/>
        <v>22731.3</v>
      </c>
      <c r="H156" s="17">
        <f t="shared" ref="H156" si="67">G156*100/B156</f>
        <v>95.798403473730446</v>
      </c>
      <c r="I156" s="10"/>
      <c r="J156" s="10"/>
    </row>
    <row r="157" spans="1:10" ht="31.5">
      <c r="A157" s="11" t="s">
        <v>6</v>
      </c>
      <c r="B157" s="143">
        <f t="shared" si="65"/>
        <v>0</v>
      </c>
      <c r="C157" s="143">
        <f t="shared" si="65"/>
        <v>0</v>
      </c>
      <c r="D157" s="17"/>
      <c r="E157" s="143">
        <f t="shared" si="65"/>
        <v>0</v>
      </c>
      <c r="F157" s="153"/>
      <c r="G157" s="143">
        <f t="shared" si="65"/>
        <v>0</v>
      </c>
      <c r="H157" s="17"/>
      <c r="I157" s="10"/>
      <c r="J157" s="10"/>
    </row>
    <row r="158" spans="1:10" s="12" customFormat="1" ht="18.75" customHeight="1">
      <c r="A158" s="238" t="s">
        <v>26</v>
      </c>
      <c r="B158" s="241"/>
      <c r="C158" s="241"/>
      <c r="D158" s="241"/>
      <c r="E158" s="241"/>
      <c r="F158" s="241"/>
      <c r="G158" s="241"/>
      <c r="H158" s="241"/>
      <c r="I158" s="242"/>
      <c r="J158" s="124"/>
    </row>
    <row r="159" spans="1:10" ht="164.25" customHeight="1">
      <c r="A159" s="11" t="s">
        <v>7</v>
      </c>
      <c r="B159" s="143">
        <v>41701.724999999999</v>
      </c>
      <c r="C159" s="143">
        <v>37695.98532</v>
      </c>
      <c r="D159" s="223"/>
      <c r="E159" s="143">
        <v>37695.98532</v>
      </c>
      <c r="F159" s="153">
        <f t="shared" ref="F159:F161" si="68">E159*100/B159</f>
        <v>90.394306998091807</v>
      </c>
      <c r="G159" s="143">
        <v>37695.99</v>
      </c>
      <c r="H159" s="17">
        <f t="shared" ref="H159" si="69">G159*100/B159</f>
        <v>90.394318220649154</v>
      </c>
      <c r="I159" s="10" t="s">
        <v>262</v>
      </c>
      <c r="J159" s="10" t="s">
        <v>261</v>
      </c>
    </row>
    <row r="160" spans="1:10" ht="15.75" hidden="1" customHeight="1">
      <c r="A160" s="11" t="s">
        <v>9</v>
      </c>
      <c r="B160" s="143"/>
      <c r="C160" s="143"/>
      <c r="D160" s="223"/>
      <c r="E160" s="143"/>
      <c r="F160" s="153" t="e">
        <f t="shared" si="68"/>
        <v>#DIV/0!</v>
      </c>
      <c r="G160" s="143"/>
      <c r="H160" s="17"/>
      <c r="I160" s="10"/>
      <c r="J160" s="10"/>
    </row>
    <row r="161" spans="1:10" ht="35.25" customHeight="1">
      <c r="A161" s="11" t="s">
        <v>5</v>
      </c>
      <c r="B161" s="143">
        <f>3000+20728.266</f>
        <v>23728.266</v>
      </c>
      <c r="C161" s="143">
        <f>2993.76458+19737.52185</f>
        <v>22731.28643</v>
      </c>
      <c r="D161" s="223"/>
      <c r="E161" s="143">
        <f>2993.76458+19737.52185</f>
        <v>22731.28643</v>
      </c>
      <c r="F161" s="153">
        <f t="shared" si="68"/>
        <v>95.798346284553631</v>
      </c>
      <c r="G161" s="143">
        <v>22731.3</v>
      </c>
      <c r="H161" s="17">
        <f t="shared" ref="H161" si="70">G161*100/B161</f>
        <v>95.798403473730446</v>
      </c>
      <c r="I161" s="10" t="s">
        <v>263</v>
      </c>
      <c r="J161" s="10"/>
    </row>
    <row r="162" spans="1:10" ht="31.5" hidden="1">
      <c r="A162" s="11" t="s">
        <v>6</v>
      </c>
      <c r="B162" s="143"/>
      <c r="C162" s="143"/>
      <c r="D162" s="223"/>
      <c r="E162" s="143"/>
      <c r="F162" s="153"/>
      <c r="G162" s="143"/>
      <c r="H162" s="17"/>
      <c r="I162" s="10"/>
      <c r="J162" s="10"/>
    </row>
    <row r="163" spans="1:10" s="12" customFormat="1" ht="22.5" customHeight="1">
      <c r="A163" s="238" t="s">
        <v>27</v>
      </c>
      <c r="B163" s="241"/>
      <c r="C163" s="241"/>
      <c r="D163" s="241"/>
      <c r="E163" s="241"/>
      <c r="F163" s="241"/>
      <c r="G163" s="241"/>
      <c r="H163" s="241"/>
      <c r="I163" s="242"/>
      <c r="J163" s="124"/>
    </row>
    <row r="164" spans="1:10" ht="31.5">
      <c r="A164" s="11" t="s">
        <v>7</v>
      </c>
      <c r="B164" s="143">
        <v>858.5</v>
      </c>
      <c r="C164" s="143">
        <v>846.87864000000002</v>
      </c>
      <c r="D164" s="223"/>
      <c r="E164" s="143">
        <v>846.87864000000002</v>
      </c>
      <c r="F164" s="153">
        <f>E164*100/B164</f>
        <v>98.64631799650553</v>
      </c>
      <c r="G164" s="143">
        <v>846.9</v>
      </c>
      <c r="H164" s="17">
        <f t="shared" ref="H164" si="71">G164*100/B164</f>
        <v>98.6488060570763</v>
      </c>
      <c r="I164" s="10" t="s">
        <v>144</v>
      </c>
      <c r="J164" s="10"/>
    </row>
    <row r="165" spans="1:10" ht="31.5" hidden="1">
      <c r="A165" s="11" t="s">
        <v>9</v>
      </c>
      <c r="B165" s="143"/>
      <c r="C165" s="143"/>
      <c r="D165" s="223"/>
      <c r="E165" s="143"/>
      <c r="F165" s="153"/>
      <c r="G165" s="143"/>
      <c r="H165" s="17"/>
      <c r="I165" s="10"/>
      <c r="J165" s="10"/>
    </row>
    <row r="166" spans="1:10" hidden="1">
      <c r="A166" s="11" t="s">
        <v>5</v>
      </c>
      <c r="B166" s="143"/>
      <c r="C166" s="143"/>
      <c r="D166" s="223"/>
      <c r="E166" s="143"/>
      <c r="F166" s="153"/>
      <c r="G166" s="143"/>
      <c r="H166" s="17"/>
      <c r="I166" s="10"/>
      <c r="J166" s="10"/>
    </row>
    <row r="167" spans="1:10" ht="31.5" hidden="1">
      <c r="A167" s="11" t="s">
        <v>6</v>
      </c>
      <c r="B167" s="143"/>
      <c r="C167" s="143"/>
      <c r="D167" s="223"/>
      <c r="E167" s="143"/>
      <c r="F167" s="153"/>
      <c r="G167" s="143"/>
      <c r="H167" s="17"/>
      <c r="I167" s="10"/>
      <c r="J167" s="10"/>
    </row>
    <row r="168" spans="1:10" ht="24.75" customHeight="1">
      <c r="A168" s="258" t="s">
        <v>129</v>
      </c>
      <c r="B168" s="259"/>
      <c r="C168" s="259"/>
      <c r="D168" s="259"/>
      <c r="E168" s="259"/>
      <c r="F168" s="259"/>
      <c r="G168" s="259"/>
      <c r="H168" s="259"/>
      <c r="I168" s="259"/>
      <c r="J168" s="260"/>
    </row>
    <row r="169" spans="1:10" ht="177" customHeight="1">
      <c r="A169" s="11" t="s">
        <v>7</v>
      </c>
      <c r="B169" s="143">
        <v>138159.47461999999</v>
      </c>
      <c r="C169" s="143">
        <v>135156.40143</v>
      </c>
      <c r="D169" s="223"/>
      <c r="E169" s="143">
        <v>135155.00114000001</v>
      </c>
      <c r="F169" s="153">
        <f>E169*100/B169</f>
        <v>97.825358348919877</v>
      </c>
      <c r="G169" s="143">
        <v>135149.1</v>
      </c>
      <c r="H169" s="17">
        <f t="shared" ref="H169" si="72">G169*100/B169</f>
        <v>97.821087096429792</v>
      </c>
      <c r="I169" s="10" t="s">
        <v>158</v>
      </c>
      <c r="J169" s="10"/>
    </row>
    <row r="170" spans="1:10" ht="31.5" hidden="1">
      <c r="A170" s="11" t="s">
        <v>9</v>
      </c>
      <c r="B170" s="143"/>
      <c r="C170" s="143"/>
      <c r="D170" s="223"/>
      <c r="E170" s="143"/>
      <c r="F170" s="153"/>
      <c r="G170" s="143"/>
      <c r="H170" s="17"/>
      <c r="I170" s="10"/>
      <c r="J170" s="10"/>
    </row>
    <row r="171" spans="1:10" ht="162.75" customHeight="1">
      <c r="A171" s="11" t="s">
        <v>5</v>
      </c>
      <c r="B171" s="143">
        <f>1330.9+10541.77</f>
        <v>11872.67</v>
      </c>
      <c r="C171" s="143">
        <f>1292.39947+8264.04097</f>
        <v>9556.4404400000003</v>
      </c>
      <c r="D171" s="223"/>
      <c r="E171" s="143">
        <f>8264.04097+1292.39947</f>
        <v>9556.4404400000003</v>
      </c>
      <c r="F171" s="153">
        <f>E171*100/B171</f>
        <v>80.49108111317841</v>
      </c>
      <c r="G171" s="143">
        <v>9556.4</v>
      </c>
      <c r="H171" s="17">
        <f t="shared" ref="H171" si="73">G171*100/B171</f>
        <v>80.4907404989779</v>
      </c>
      <c r="I171" s="10" t="s">
        <v>159</v>
      </c>
      <c r="J171" s="10" t="s">
        <v>209</v>
      </c>
    </row>
    <row r="172" spans="1:10" ht="31.5" hidden="1">
      <c r="A172" s="11" t="s">
        <v>6</v>
      </c>
      <c r="B172" s="143"/>
      <c r="C172" s="143"/>
      <c r="D172" s="223"/>
      <c r="E172" s="143"/>
      <c r="F172" s="153"/>
      <c r="G172" s="143"/>
      <c r="H172" s="17"/>
      <c r="I172" s="10"/>
      <c r="J172" s="10"/>
    </row>
    <row r="173" spans="1:10" ht="24" customHeight="1">
      <c r="A173" s="258" t="s">
        <v>127</v>
      </c>
      <c r="B173" s="259"/>
      <c r="C173" s="259"/>
      <c r="D173" s="259"/>
      <c r="E173" s="259"/>
      <c r="F173" s="259"/>
      <c r="G173" s="259"/>
      <c r="H173" s="259"/>
      <c r="I173" s="259"/>
      <c r="J173" s="260"/>
    </row>
    <row r="174" spans="1:10" ht="20.25" customHeight="1">
      <c r="A174" s="11" t="s">
        <v>7</v>
      </c>
      <c r="B174" s="143">
        <f t="shared" ref="B174:G177" si="74">B179+B184+B189+B194</f>
        <v>2800.4</v>
      </c>
      <c r="C174" s="143">
        <f t="shared" si="74"/>
        <v>2800.4</v>
      </c>
      <c r="D174" s="17">
        <f t="shared" ref="D174" si="75">C174*100/B174</f>
        <v>100</v>
      </c>
      <c r="E174" s="143">
        <f t="shared" si="74"/>
        <v>2800.4</v>
      </c>
      <c r="F174" s="153">
        <f>E174*100/B174</f>
        <v>100</v>
      </c>
      <c r="G174" s="143">
        <f t="shared" si="74"/>
        <v>2800.4</v>
      </c>
      <c r="H174" s="17">
        <f t="shared" ref="H174" si="76">G174*100/B174</f>
        <v>100</v>
      </c>
      <c r="I174" s="10"/>
      <c r="J174" s="10"/>
    </row>
    <row r="175" spans="1:10" ht="31.5">
      <c r="A175" s="11" t="s">
        <v>9</v>
      </c>
      <c r="B175" s="143">
        <f t="shared" si="74"/>
        <v>0</v>
      </c>
      <c r="C175" s="143">
        <f t="shared" si="74"/>
        <v>0</v>
      </c>
      <c r="D175" s="17"/>
      <c r="E175" s="143">
        <f t="shared" si="74"/>
        <v>0</v>
      </c>
      <c r="F175" s="153"/>
      <c r="G175" s="143">
        <f t="shared" si="74"/>
        <v>0</v>
      </c>
      <c r="H175" s="17"/>
      <c r="I175" s="10"/>
      <c r="J175" s="10"/>
    </row>
    <row r="176" spans="1:10" ht="18.75" customHeight="1">
      <c r="A176" s="11" t="s">
        <v>5</v>
      </c>
      <c r="B176" s="143">
        <f t="shared" si="74"/>
        <v>2426</v>
      </c>
      <c r="C176" s="143">
        <f t="shared" si="74"/>
        <v>2426</v>
      </c>
      <c r="D176" s="17">
        <f t="shared" ref="D176" si="77">C176*100/B176</f>
        <v>100</v>
      </c>
      <c r="E176" s="143">
        <f t="shared" si="74"/>
        <v>2426</v>
      </c>
      <c r="F176" s="153">
        <f>E176*100/B176</f>
        <v>100</v>
      </c>
      <c r="G176" s="143">
        <f t="shared" si="74"/>
        <v>2426</v>
      </c>
      <c r="H176" s="17">
        <f t="shared" ref="H176" si="78">G176*100/B176</f>
        <v>100</v>
      </c>
      <c r="I176" s="10"/>
      <c r="J176" s="10"/>
    </row>
    <row r="177" spans="1:10" ht="31.5">
      <c r="A177" s="11" t="s">
        <v>6</v>
      </c>
      <c r="B177" s="143">
        <f t="shared" si="74"/>
        <v>0</v>
      </c>
      <c r="C177" s="143">
        <f t="shared" si="74"/>
        <v>0</v>
      </c>
      <c r="D177" s="17"/>
      <c r="E177" s="143">
        <f t="shared" si="74"/>
        <v>0</v>
      </c>
      <c r="F177" s="153"/>
      <c r="G177" s="143">
        <f t="shared" si="74"/>
        <v>0</v>
      </c>
      <c r="H177" s="17"/>
      <c r="I177" s="10"/>
      <c r="J177" s="10"/>
    </row>
    <row r="178" spans="1:10" s="2" customFormat="1" hidden="1">
      <c r="A178" s="255" t="s">
        <v>28</v>
      </c>
      <c r="B178" s="256"/>
      <c r="C178" s="256"/>
      <c r="D178" s="256"/>
      <c r="E178" s="256"/>
      <c r="F178" s="256"/>
      <c r="G178" s="256"/>
      <c r="H178" s="256"/>
      <c r="I178" s="257"/>
      <c r="J178" s="119"/>
    </row>
    <row r="179" spans="1:10" hidden="1">
      <c r="A179" s="11" t="s">
        <v>7</v>
      </c>
      <c r="B179" s="143"/>
      <c r="C179" s="143"/>
      <c r="D179" s="17"/>
      <c r="E179" s="143"/>
      <c r="F179" s="153"/>
      <c r="G179" s="143">
        <v>0</v>
      </c>
      <c r="H179" s="17"/>
      <c r="I179" s="10"/>
      <c r="J179" s="262"/>
    </row>
    <row r="180" spans="1:10" ht="31.5" hidden="1" customHeight="1">
      <c r="A180" s="11" t="s">
        <v>9</v>
      </c>
      <c r="B180" s="143"/>
      <c r="C180" s="143"/>
      <c r="D180" s="17"/>
      <c r="E180" s="143"/>
      <c r="F180" s="153"/>
      <c r="G180" s="143"/>
      <c r="H180" s="17"/>
      <c r="I180" s="10"/>
      <c r="J180" s="263"/>
    </row>
    <row r="181" spans="1:10" hidden="1">
      <c r="A181" s="11" t="s">
        <v>5</v>
      </c>
      <c r="B181" s="143"/>
      <c r="C181" s="143"/>
      <c r="D181" s="17"/>
      <c r="E181" s="143"/>
      <c r="F181" s="153"/>
      <c r="G181" s="143">
        <v>0</v>
      </c>
      <c r="H181" s="17"/>
      <c r="I181" s="10"/>
      <c r="J181" s="264"/>
    </row>
    <row r="182" spans="1:10" ht="31.5" hidden="1">
      <c r="A182" s="11" t="s">
        <v>6</v>
      </c>
      <c r="B182" s="143"/>
      <c r="C182" s="143"/>
      <c r="D182" s="17"/>
      <c r="E182" s="143"/>
      <c r="F182" s="153"/>
      <c r="G182" s="143"/>
      <c r="H182" s="17"/>
      <c r="I182" s="10"/>
      <c r="J182" s="10"/>
    </row>
    <row r="183" spans="1:10" s="2" customFormat="1" ht="18.75" hidden="1" customHeight="1">
      <c r="A183" s="255" t="s">
        <v>29</v>
      </c>
      <c r="B183" s="256"/>
      <c r="C183" s="256"/>
      <c r="D183" s="256"/>
      <c r="E183" s="256"/>
      <c r="F183" s="256"/>
      <c r="G183" s="256"/>
      <c r="H183" s="256"/>
      <c r="I183" s="257"/>
      <c r="J183" s="119"/>
    </row>
    <row r="184" spans="1:10" hidden="1">
      <c r="A184" s="11" t="s">
        <v>7</v>
      </c>
      <c r="B184" s="143"/>
      <c r="C184" s="143"/>
      <c r="D184" s="17"/>
      <c r="E184" s="143"/>
      <c r="F184" s="153"/>
      <c r="G184" s="143"/>
      <c r="H184" s="17"/>
      <c r="I184" s="10"/>
      <c r="J184" s="10"/>
    </row>
    <row r="185" spans="1:10" ht="31.5" hidden="1">
      <c r="A185" s="11" t="s">
        <v>9</v>
      </c>
      <c r="B185" s="143"/>
      <c r="C185" s="143"/>
      <c r="D185" s="17"/>
      <c r="E185" s="143"/>
      <c r="F185" s="153"/>
      <c r="G185" s="143"/>
      <c r="H185" s="17"/>
      <c r="I185" s="10"/>
      <c r="J185" s="10"/>
    </row>
    <row r="186" spans="1:10" hidden="1">
      <c r="A186" s="11" t="s">
        <v>5</v>
      </c>
      <c r="B186" s="143"/>
      <c r="C186" s="143"/>
      <c r="D186" s="17"/>
      <c r="E186" s="143"/>
      <c r="F186" s="153"/>
      <c r="G186" s="143"/>
      <c r="H186" s="17"/>
      <c r="I186" s="10"/>
      <c r="J186" s="10"/>
    </row>
    <row r="187" spans="1:10" ht="31.5" hidden="1">
      <c r="A187" s="11" t="s">
        <v>6</v>
      </c>
      <c r="B187" s="143"/>
      <c r="C187" s="143"/>
      <c r="D187" s="17"/>
      <c r="E187" s="143"/>
      <c r="F187" s="153"/>
      <c r="G187" s="143"/>
      <c r="H187" s="17"/>
      <c r="I187" s="10"/>
      <c r="J187" s="10"/>
    </row>
    <row r="188" spans="1:10" s="2" customFormat="1">
      <c r="A188" s="255" t="s">
        <v>30</v>
      </c>
      <c r="B188" s="256"/>
      <c r="C188" s="256"/>
      <c r="D188" s="256"/>
      <c r="E188" s="256"/>
      <c r="F188" s="256"/>
      <c r="G188" s="256"/>
      <c r="H188" s="256"/>
      <c r="I188" s="257"/>
      <c r="J188" s="119"/>
    </row>
    <row r="189" spans="1:10" ht="20.25" customHeight="1">
      <c r="A189" s="11" t="s">
        <v>7</v>
      </c>
      <c r="B189" s="143">
        <v>2800.4</v>
      </c>
      <c r="C189" s="143">
        <v>2800.4</v>
      </c>
      <c r="D189" s="17"/>
      <c r="E189" s="143">
        <v>2800.4</v>
      </c>
      <c r="F189" s="153">
        <f t="shared" ref="F189:F191" si="79">E189*100/B189</f>
        <v>100</v>
      </c>
      <c r="G189" s="143">
        <v>2800.4</v>
      </c>
      <c r="H189" s="17">
        <f t="shared" ref="H189" si="80">G189*100/B189</f>
        <v>100</v>
      </c>
      <c r="I189" s="252" t="s">
        <v>151</v>
      </c>
      <c r="J189" s="10"/>
    </row>
    <row r="190" spans="1:10" ht="31.5" hidden="1" customHeight="1">
      <c r="A190" s="11" t="s">
        <v>9</v>
      </c>
      <c r="B190" s="143"/>
      <c r="C190" s="143"/>
      <c r="D190" s="17"/>
      <c r="E190" s="143"/>
      <c r="F190" s="153" t="e">
        <f t="shared" si="79"/>
        <v>#DIV/0!</v>
      </c>
      <c r="G190" s="143"/>
      <c r="H190" s="17"/>
      <c r="I190" s="253"/>
      <c r="J190" s="10"/>
    </row>
    <row r="191" spans="1:10" ht="21.75" customHeight="1">
      <c r="A191" s="11" t="s">
        <v>5</v>
      </c>
      <c r="B191" s="143">
        <v>2426</v>
      </c>
      <c r="C191" s="143">
        <v>2426</v>
      </c>
      <c r="D191" s="17"/>
      <c r="E191" s="143">
        <v>2426</v>
      </c>
      <c r="F191" s="153">
        <f t="shared" si="79"/>
        <v>100</v>
      </c>
      <c r="G191" s="143">
        <v>2426</v>
      </c>
      <c r="H191" s="17">
        <f t="shared" ref="H191" si="81">G191*100/B191</f>
        <v>100</v>
      </c>
      <c r="I191" s="254"/>
      <c r="J191" s="10"/>
    </row>
    <row r="192" spans="1:10" ht="31.5" hidden="1">
      <c r="A192" s="11" t="s">
        <v>6</v>
      </c>
      <c r="B192" s="143"/>
      <c r="C192" s="143"/>
      <c r="D192" s="223"/>
      <c r="E192" s="143"/>
      <c r="F192" s="153"/>
      <c r="G192" s="143"/>
      <c r="H192" s="17"/>
      <c r="I192" s="10"/>
      <c r="J192" s="10"/>
    </row>
    <row r="193" spans="1:10" s="2" customFormat="1" hidden="1">
      <c r="A193" s="255" t="s">
        <v>31</v>
      </c>
      <c r="B193" s="256"/>
      <c r="C193" s="256"/>
      <c r="D193" s="256"/>
      <c r="E193" s="256"/>
      <c r="F193" s="256"/>
      <c r="G193" s="256"/>
      <c r="H193" s="256"/>
      <c r="I193" s="257"/>
      <c r="J193" s="119"/>
    </row>
    <row r="194" spans="1:10" hidden="1">
      <c r="A194" s="11" t="s">
        <v>7</v>
      </c>
      <c r="B194" s="143"/>
      <c r="C194" s="143"/>
      <c r="D194" s="223"/>
      <c r="E194" s="143"/>
      <c r="F194" s="153"/>
      <c r="G194" s="143"/>
      <c r="H194" s="17"/>
      <c r="I194" s="10"/>
      <c r="J194" s="10"/>
    </row>
    <row r="195" spans="1:10" ht="31.5" hidden="1">
      <c r="A195" s="11" t="s">
        <v>9</v>
      </c>
      <c r="B195" s="143"/>
      <c r="C195" s="143"/>
      <c r="D195" s="223"/>
      <c r="E195" s="143"/>
      <c r="F195" s="153"/>
      <c r="G195" s="143"/>
      <c r="H195" s="17"/>
      <c r="I195" s="10"/>
      <c r="J195" s="10"/>
    </row>
    <row r="196" spans="1:10" ht="34.5" hidden="1" customHeight="1">
      <c r="A196" s="11" t="s">
        <v>5</v>
      </c>
      <c r="B196" s="143"/>
      <c r="C196" s="143"/>
      <c r="D196" s="223"/>
      <c r="E196" s="143"/>
      <c r="F196" s="153"/>
      <c r="G196" s="143"/>
      <c r="H196" s="17"/>
      <c r="I196" s="10"/>
      <c r="J196" s="10"/>
    </row>
    <row r="197" spans="1:10" ht="31.5" hidden="1">
      <c r="A197" s="11" t="s">
        <v>6</v>
      </c>
      <c r="B197" s="143"/>
      <c r="C197" s="143"/>
      <c r="D197" s="223"/>
      <c r="E197" s="143"/>
      <c r="F197" s="153"/>
      <c r="G197" s="143"/>
      <c r="H197" s="17"/>
      <c r="I197" s="10"/>
      <c r="J197" s="10"/>
    </row>
    <row r="198" spans="1:10" ht="27.75" customHeight="1">
      <c r="A198" s="258" t="s">
        <v>138</v>
      </c>
      <c r="B198" s="259"/>
      <c r="C198" s="259"/>
      <c r="D198" s="259"/>
      <c r="E198" s="259"/>
      <c r="F198" s="259"/>
      <c r="G198" s="259"/>
      <c r="H198" s="259"/>
      <c r="I198" s="259"/>
      <c r="J198" s="260"/>
    </row>
    <row r="199" spans="1:10" ht="47.25">
      <c r="A199" s="11" t="s">
        <v>7</v>
      </c>
      <c r="B199" s="143">
        <v>4459.40416</v>
      </c>
      <c r="C199" s="143">
        <v>3864.2795999999998</v>
      </c>
      <c r="D199" s="223"/>
      <c r="E199" s="143">
        <v>3864.2795999999998</v>
      </c>
      <c r="F199" s="153">
        <f>E199*100/B199</f>
        <v>86.654617104720998</v>
      </c>
      <c r="G199" s="143">
        <v>3864.28</v>
      </c>
      <c r="H199" s="17">
        <f t="shared" ref="H199" si="82">G199*100/B199</f>
        <v>86.654626074529205</v>
      </c>
      <c r="I199" s="10" t="s">
        <v>145</v>
      </c>
      <c r="J199" s="10" t="s">
        <v>259</v>
      </c>
    </row>
    <row r="200" spans="1:10" ht="31.5" hidden="1">
      <c r="A200" s="11" t="s">
        <v>9</v>
      </c>
      <c r="B200" s="143"/>
      <c r="C200" s="143"/>
      <c r="D200" s="223"/>
      <c r="E200" s="143"/>
      <c r="F200" s="153"/>
      <c r="G200" s="143"/>
      <c r="H200" s="17"/>
      <c r="I200" s="10"/>
      <c r="J200" s="10"/>
    </row>
    <row r="201" spans="1:10">
      <c r="A201" s="11" t="s">
        <v>5</v>
      </c>
      <c r="B201" s="143">
        <v>500</v>
      </c>
      <c r="C201" s="143">
        <v>486.452</v>
      </c>
      <c r="D201" s="223"/>
      <c r="E201" s="143">
        <v>486.452</v>
      </c>
      <c r="F201" s="153">
        <f>E201*100/B201</f>
        <v>97.290399999999991</v>
      </c>
      <c r="G201" s="143">
        <v>486.5</v>
      </c>
      <c r="H201" s="17">
        <f t="shared" ref="H201" si="83">G201*100/B201</f>
        <v>97.3</v>
      </c>
      <c r="I201" s="10" t="s">
        <v>146</v>
      </c>
      <c r="J201" s="10"/>
    </row>
    <row r="202" spans="1:10" ht="31.5" hidden="1">
      <c r="A202" s="11" t="s">
        <v>6</v>
      </c>
      <c r="B202" s="143"/>
      <c r="C202" s="143"/>
      <c r="D202" s="223"/>
      <c r="E202" s="143"/>
      <c r="F202" s="153"/>
      <c r="G202" s="143"/>
      <c r="H202" s="17"/>
      <c r="I202" s="10"/>
      <c r="J202" s="10"/>
    </row>
    <row r="203" spans="1:10" ht="30" customHeight="1">
      <c r="A203" s="258" t="s">
        <v>128</v>
      </c>
      <c r="B203" s="259"/>
      <c r="C203" s="259"/>
      <c r="D203" s="259"/>
      <c r="E203" s="259"/>
      <c r="F203" s="259"/>
      <c r="G203" s="259"/>
      <c r="H203" s="259"/>
      <c r="I203" s="259"/>
      <c r="J203" s="260"/>
    </row>
    <row r="204" spans="1:10">
      <c r="A204" s="11" t="s">
        <v>7</v>
      </c>
      <c r="B204" s="143">
        <f>B209+B214+B219</f>
        <v>23748.657010000003</v>
      </c>
      <c r="C204" s="143">
        <f>C209+C214+C219</f>
        <v>20323.922039999998</v>
      </c>
      <c r="D204" s="17">
        <f t="shared" ref="D204" si="84">C204*100/B204</f>
        <v>85.579247834696801</v>
      </c>
      <c r="E204" s="143">
        <f>E209+E214+E219</f>
        <v>20323.922039999998</v>
      </c>
      <c r="F204" s="153">
        <f>E204*100/B204</f>
        <v>85.579247834696801</v>
      </c>
      <c r="G204" s="143">
        <f>G209+G214+G219</f>
        <v>20329.300000000003</v>
      </c>
      <c r="H204" s="17">
        <f t="shared" ref="H204" si="85">G204*100/B204</f>
        <v>85.601893157325947</v>
      </c>
      <c r="I204" s="10"/>
      <c r="J204" s="10"/>
    </row>
    <row r="205" spans="1:10" ht="31.5">
      <c r="A205" s="11" t="s">
        <v>9</v>
      </c>
      <c r="B205" s="143">
        <f t="shared" ref="B205:G207" si="86">B210+B215+B220</f>
        <v>0</v>
      </c>
      <c r="C205" s="143">
        <f t="shared" si="86"/>
        <v>0</v>
      </c>
      <c r="D205" s="17"/>
      <c r="E205" s="143">
        <f t="shared" si="86"/>
        <v>0</v>
      </c>
      <c r="F205" s="153"/>
      <c r="G205" s="143">
        <f t="shared" si="86"/>
        <v>0</v>
      </c>
      <c r="H205" s="17"/>
      <c r="I205" s="10"/>
      <c r="J205" s="10"/>
    </row>
    <row r="206" spans="1:10">
      <c r="A206" s="11" t="s">
        <v>5</v>
      </c>
      <c r="B206" s="143">
        <f t="shared" si="86"/>
        <v>5000</v>
      </c>
      <c r="C206" s="143">
        <f t="shared" si="86"/>
        <v>4948.6538300000002</v>
      </c>
      <c r="D206" s="17">
        <f t="shared" ref="D206" si="87">C206*100/B206</f>
        <v>98.973076600000013</v>
      </c>
      <c r="E206" s="143">
        <f t="shared" si="86"/>
        <v>4948.6538300000002</v>
      </c>
      <c r="F206" s="153">
        <f>E206*100/B206</f>
        <v>98.973076600000013</v>
      </c>
      <c r="G206" s="143">
        <f t="shared" si="86"/>
        <v>4948.7</v>
      </c>
      <c r="H206" s="17">
        <f t="shared" ref="H206" si="88">G206*100/B206</f>
        <v>98.974000000000004</v>
      </c>
      <c r="I206" s="10"/>
      <c r="J206" s="10"/>
    </row>
    <row r="207" spans="1:10" ht="31.5">
      <c r="A207" s="11" t="s">
        <v>6</v>
      </c>
      <c r="B207" s="143">
        <f t="shared" si="86"/>
        <v>0</v>
      </c>
      <c r="C207" s="143">
        <f t="shared" si="86"/>
        <v>0</v>
      </c>
      <c r="D207" s="17"/>
      <c r="E207" s="143">
        <f t="shared" si="86"/>
        <v>0</v>
      </c>
      <c r="F207" s="153"/>
      <c r="G207" s="143">
        <f t="shared" si="86"/>
        <v>0</v>
      </c>
      <c r="H207" s="17"/>
      <c r="I207" s="10"/>
      <c r="J207" s="10"/>
    </row>
    <row r="208" spans="1:10" s="2" customFormat="1" ht="20.25" customHeight="1">
      <c r="A208" s="255" t="s">
        <v>32</v>
      </c>
      <c r="B208" s="256"/>
      <c r="C208" s="256"/>
      <c r="D208" s="256"/>
      <c r="E208" s="256"/>
      <c r="F208" s="256"/>
      <c r="G208" s="256"/>
      <c r="H208" s="256"/>
      <c r="I208" s="257"/>
      <c r="J208" s="119"/>
    </row>
    <row r="209" spans="1:10">
      <c r="A209" s="11" t="s">
        <v>7</v>
      </c>
      <c r="B209" s="143">
        <v>13853.504000000001</v>
      </c>
      <c r="C209" s="143">
        <v>10550.684859999999</v>
      </c>
      <c r="D209" s="17"/>
      <c r="E209" s="143">
        <v>10550.684859999999</v>
      </c>
      <c r="F209" s="153">
        <f t="shared" ref="F209:F211" si="89">E209*100/B209</f>
        <v>76.158962093633491</v>
      </c>
      <c r="G209" s="143">
        <v>10550.7</v>
      </c>
      <c r="H209" s="17">
        <f t="shared" ref="H209" si="90">G209*100/B209</f>
        <v>76.159071380063835</v>
      </c>
      <c r="I209" s="262" t="s">
        <v>152</v>
      </c>
      <c r="J209" s="262" t="s">
        <v>196</v>
      </c>
    </row>
    <row r="210" spans="1:10" ht="31.5" hidden="1" customHeight="1">
      <c r="A210" s="11" t="s">
        <v>9</v>
      </c>
      <c r="B210" s="143"/>
      <c r="C210" s="143"/>
      <c r="D210" s="17"/>
      <c r="E210" s="143"/>
      <c r="F210" s="153" t="e">
        <f t="shared" si="89"/>
        <v>#DIV/0!</v>
      </c>
      <c r="G210" s="143"/>
      <c r="H210" s="17"/>
      <c r="I210" s="263"/>
      <c r="J210" s="263"/>
    </row>
    <row r="211" spans="1:10">
      <c r="A211" s="11" t="s">
        <v>5</v>
      </c>
      <c r="B211" s="143">
        <v>5000</v>
      </c>
      <c r="C211" s="143">
        <v>4948.6538300000002</v>
      </c>
      <c r="D211" s="17"/>
      <c r="E211" s="143">
        <v>4948.6538300000002</v>
      </c>
      <c r="F211" s="153">
        <f t="shared" si="89"/>
        <v>98.973076600000013</v>
      </c>
      <c r="G211" s="143">
        <v>4948.7</v>
      </c>
      <c r="H211" s="17">
        <f t="shared" ref="H211" si="91">G211*100/B211</f>
        <v>98.974000000000004</v>
      </c>
      <c r="I211" s="264"/>
      <c r="J211" s="264"/>
    </row>
    <row r="212" spans="1:10" ht="31.5" hidden="1">
      <c r="A212" s="11" t="s">
        <v>6</v>
      </c>
      <c r="B212" s="143"/>
      <c r="C212" s="143"/>
      <c r="D212" s="17"/>
      <c r="E212" s="143"/>
      <c r="F212" s="153"/>
      <c r="G212" s="143"/>
      <c r="H212" s="17"/>
      <c r="I212" s="10"/>
      <c r="J212" s="10"/>
    </row>
    <row r="213" spans="1:10" s="2" customFormat="1" ht="18.75" hidden="1" customHeight="1">
      <c r="A213" s="255" t="s">
        <v>33</v>
      </c>
      <c r="B213" s="256"/>
      <c r="C213" s="256"/>
      <c r="D213" s="256"/>
      <c r="E213" s="256"/>
      <c r="F213" s="256"/>
      <c r="G213" s="256"/>
      <c r="H213" s="256"/>
      <c r="I213" s="257"/>
      <c r="J213" s="119"/>
    </row>
    <row r="214" spans="1:10" hidden="1">
      <c r="A214" s="11" t="s">
        <v>7</v>
      </c>
      <c r="B214" s="143"/>
      <c r="C214" s="143"/>
      <c r="D214" s="17"/>
      <c r="E214" s="143"/>
      <c r="F214" s="153"/>
      <c r="G214" s="143">
        <v>0</v>
      </c>
      <c r="H214" s="17" t="e">
        <f t="shared" ref="H214" si="92">G214*100/B214</f>
        <v>#DIV/0!</v>
      </c>
      <c r="I214" s="10"/>
      <c r="J214" s="252"/>
    </row>
    <row r="215" spans="1:10" ht="31.5" hidden="1" customHeight="1">
      <c r="A215" s="11" t="s">
        <v>9</v>
      </c>
      <c r="B215" s="143"/>
      <c r="C215" s="143"/>
      <c r="D215" s="17"/>
      <c r="E215" s="143"/>
      <c r="F215" s="153"/>
      <c r="G215" s="143"/>
      <c r="H215" s="17"/>
      <c r="I215" s="10"/>
      <c r="J215" s="253"/>
    </row>
    <row r="216" spans="1:10" hidden="1">
      <c r="A216" s="11" t="s">
        <v>5</v>
      </c>
      <c r="B216" s="143"/>
      <c r="C216" s="143"/>
      <c r="D216" s="17"/>
      <c r="E216" s="143"/>
      <c r="F216" s="153"/>
      <c r="G216" s="143">
        <v>0</v>
      </c>
      <c r="H216" s="17" t="e">
        <f t="shared" ref="H216" si="93">G216*100/B216</f>
        <v>#DIV/0!</v>
      </c>
      <c r="I216" s="10"/>
      <c r="J216" s="254"/>
    </row>
    <row r="217" spans="1:10" ht="31.5" hidden="1">
      <c r="A217" s="11" t="s">
        <v>6</v>
      </c>
      <c r="B217" s="143"/>
      <c r="C217" s="143"/>
      <c r="D217" s="17"/>
      <c r="E217" s="143"/>
      <c r="F217" s="153"/>
      <c r="G217" s="143"/>
      <c r="H217" s="17"/>
      <c r="I217" s="10"/>
      <c r="J217" s="10"/>
    </row>
    <row r="218" spans="1:10" s="2" customFormat="1">
      <c r="A218" s="255" t="s">
        <v>17</v>
      </c>
      <c r="B218" s="256"/>
      <c r="C218" s="256"/>
      <c r="D218" s="256"/>
      <c r="E218" s="256"/>
      <c r="F218" s="256"/>
      <c r="G218" s="256"/>
      <c r="H218" s="256"/>
      <c r="I218" s="257"/>
      <c r="J218" s="119"/>
    </row>
    <row r="219" spans="1:10" ht="36" customHeight="1">
      <c r="A219" s="11" t="s">
        <v>7</v>
      </c>
      <c r="B219" s="143">
        <v>9895.15301</v>
      </c>
      <c r="C219" s="143">
        <v>9773.2371800000001</v>
      </c>
      <c r="D219" s="17"/>
      <c r="E219" s="143">
        <v>9773.2371800000001</v>
      </c>
      <c r="F219" s="153">
        <f>E219*100/B219</f>
        <v>98.767923751388253</v>
      </c>
      <c r="G219" s="143">
        <v>9778.6</v>
      </c>
      <c r="H219" s="17">
        <f t="shared" ref="H219" si="94">G219*100/B219</f>
        <v>98.82212018467817</v>
      </c>
      <c r="I219" s="10" t="s">
        <v>85</v>
      </c>
      <c r="J219" s="10" t="s">
        <v>163</v>
      </c>
    </row>
    <row r="220" spans="1:10" ht="31.5" hidden="1">
      <c r="A220" s="11" t="s">
        <v>9</v>
      </c>
      <c r="B220" s="143"/>
      <c r="C220" s="143"/>
      <c r="D220" s="223"/>
      <c r="E220" s="143"/>
      <c r="F220" s="153"/>
      <c r="G220" s="143"/>
      <c r="H220" s="17"/>
      <c r="I220" s="10"/>
      <c r="J220" s="10"/>
    </row>
    <row r="221" spans="1:10" hidden="1">
      <c r="A221" s="11" t="s">
        <v>5</v>
      </c>
      <c r="B221" s="143"/>
      <c r="C221" s="143"/>
      <c r="D221" s="223"/>
      <c r="E221" s="143"/>
      <c r="F221" s="153"/>
      <c r="G221" s="143"/>
      <c r="H221" s="17"/>
      <c r="I221" s="10"/>
      <c r="J221" s="10"/>
    </row>
    <row r="222" spans="1:10" ht="31.5" hidden="1">
      <c r="A222" s="11" t="s">
        <v>6</v>
      </c>
      <c r="B222" s="143"/>
      <c r="C222" s="143"/>
      <c r="D222" s="223"/>
      <c r="E222" s="143"/>
      <c r="F222" s="153"/>
      <c r="G222" s="143"/>
      <c r="H222" s="17"/>
      <c r="I222" s="10"/>
      <c r="J222" s="10"/>
    </row>
    <row r="223" spans="1:10" ht="26.25" customHeight="1">
      <c r="A223" s="258" t="s">
        <v>120</v>
      </c>
      <c r="B223" s="259"/>
      <c r="C223" s="259"/>
      <c r="D223" s="259"/>
      <c r="E223" s="259"/>
      <c r="F223" s="259"/>
      <c r="G223" s="259"/>
      <c r="H223" s="259"/>
      <c r="I223" s="259"/>
      <c r="J223" s="260"/>
    </row>
    <row r="224" spans="1:10" ht="84.75" customHeight="1">
      <c r="A224" s="11" t="s">
        <v>7</v>
      </c>
      <c r="B224" s="143">
        <v>107</v>
      </c>
      <c r="C224" s="143">
        <v>75.444479999999999</v>
      </c>
      <c r="D224" s="223"/>
      <c r="E224" s="143">
        <v>75.444479999999999</v>
      </c>
      <c r="F224" s="153">
        <f t="shared" ref="F224:F226" si="95">E224*100/B224</f>
        <v>70.508859813084115</v>
      </c>
      <c r="G224" s="143">
        <v>75.400000000000006</v>
      </c>
      <c r="H224" s="17">
        <f t="shared" ref="H224" si="96">G224*100/B224</f>
        <v>70.46728971962618</v>
      </c>
      <c r="I224" s="10" t="s">
        <v>214</v>
      </c>
      <c r="J224" s="10" t="s">
        <v>212</v>
      </c>
    </row>
    <row r="225" spans="1:10" ht="31.5" hidden="1">
      <c r="A225" s="11" t="s">
        <v>9</v>
      </c>
      <c r="B225" s="143"/>
      <c r="C225" s="143"/>
      <c r="D225" s="223"/>
      <c r="E225" s="143"/>
      <c r="F225" s="153" t="e">
        <f t="shared" si="95"/>
        <v>#DIV/0!</v>
      </c>
      <c r="G225" s="143"/>
      <c r="H225" s="17"/>
      <c r="I225" s="10"/>
      <c r="J225" s="10"/>
    </row>
    <row r="226" spans="1:10" ht="47.25">
      <c r="A226" s="11" t="s">
        <v>5</v>
      </c>
      <c r="B226" s="143">
        <v>57</v>
      </c>
      <c r="C226" s="143">
        <v>57</v>
      </c>
      <c r="D226" s="223"/>
      <c r="E226" s="143">
        <v>57</v>
      </c>
      <c r="F226" s="153">
        <f t="shared" si="95"/>
        <v>100</v>
      </c>
      <c r="G226" s="143">
        <v>57</v>
      </c>
      <c r="H226" s="17">
        <f t="shared" ref="H226" si="97">G226*100/B226</f>
        <v>100</v>
      </c>
      <c r="I226" s="10" t="s">
        <v>213</v>
      </c>
      <c r="J226" s="10"/>
    </row>
    <row r="227" spans="1:10" ht="31.5" hidden="1">
      <c r="A227" s="11" t="s">
        <v>6</v>
      </c>
      <c r="B227" s="143"/>
      <c r="C227" s="143"/>
      <c r="D227" s="223"/>
      <c r="E227" s="143"/>
      <c r="F227" s="153"/>
      <c r="G227" s="143"/>
      <c r="H227" s="17"/>
      <c r="I227" s="10"/>
      <c r="J227" s="10"/>
    </row>
    <row r="229" spans="1:10">
      <c r="A229" s="261" t="s">
        <v>84</v>
      </c>
      <c r="B229" s="261"/>
      <c r="C229" s="261"/>
      <c r="D229" s="261"/>
      <c r="E229" s="261"/>
    </row>
    <row r="231" spans="1:10" hidden="1"/>
    <row r="232" spans="1:10" ht="17.25" customHeight="1"/>
    <row r="233" spans="1:10" ht="20.25">
      <c r="A233" s="243" t="s">
        <v>78</v>
      </c>
      <c r="B233" s="243"/>
      <c r="C233" s="148"/>
      <c r="D233" s="228"/>
      <c r="E233" s="148"/>
      <c r="F233" s="158"/>
      <c r="G233" s="148"/>
      <c r="H233" s="18"/>
      <c r="I233" s="148"/>
      <c r="J233" s="167"/>
    </row>
    <row r="234" spans="1:10" ht="20.25">
      <c r="A234" s="98" t="s">
        <v>79</v>
      </c>
      <c r="B234" s="229"/>
      <c r="C234" s="230"/>
      <c r="D234" s="228"/>
      <c r="E234" s="148"/>
      <c r="F234" s="158"/>
      <c r="G234" s="148"/>
      <c r="H234" s="18"/>
      <c r="I234" s="148"/>
      <c r="J234" s="168"/>
    </row>
    <row r="235" spans="1:10" ht="20.25">
      <c r="A235" s="7" t="s">
        <v>80</v>
      </c>
      <c r="B235" s="229"/>
      <c r="C235" s="231"/>
      <c r="D235" s="232"/>
      <c r="E235" s="231"/>
      <c r="F235" s="159"/>
      <c r="G235" s="8"/>
      <c r="H235" s="21"/>
      <c r="I235" s="8" t="s">
        <v>81</v>
      </c>
      <c r="J235" s="149"/>
    </row>
    <row r="236" spans="1:10" ht="18.75">
      <c r="A236" s="5"/>
      <c r="B236" s="233"/>
      <c r="C236" s="149"/>
      <c r="D236" s="234"/>
      <c r="E236" s="149"/>
      <c r="F236" s="160"/>
      <c r="G236" s="150"/>
      <c r="H236" s="23"/>
      <c r="I236" s="164"/>
      <c r="J236" s="149"/>
    </row>
    <row r="237" spans="1:10" ht="27.75" customHeight="1">
      <c r="A237" s="3"/>
      <c r="B237" s="235"/>
      <c r="C237" s="150"/>
      <c r="D237" s="236"/>
      <c r="E237" s="150"/>
      <c r="F237" s="161"/>
      <c r="G237" s="150"/>
      <c r="H237" s="23"/>
      <c r="I237" s="165"/>
      <c r="J237" s="150"/>
    </row>
    <row r="238" spans="1:10" ht="16.5">
      <c r="A238" s="9" t="s">
        <v>82</v>
      </c>
      <c r="B238" s="237"/>
      <c r="C238" s="150"/>
      <c r="D238" s="236"/>
      <c r="E238" s="150"/>
      <c r="F238" s="161"/>
      <c r="G238" s="150"/>
      <c r="H238" s="23"/>
      <c r="I238" s="165"/>
      <c r="J238" s="150"/>
    </row>
    <row r="239" spans="1:10" ht="16.5">
      <c r="A239" s="244" t="s">
        <v>83</v>
      </c>
      <c r="B239" s="244"/>
      <c r="C239" s="150"/>
      <c r="D239" s="236"/>
      <c r="E239" s="150"/>
      <c r="F239" s="161"/>
      <c r="G239" s="150"/>
      <c r="H239" s="23"/>
      <c r="I239" s="165"/>
      <c r="J239" s="150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55">
    <mergeCell ref="A223:J223"/>
    <mergeCell ref="A128:I128"/>
    <mergeCell ref="A193:I193"/>
    <mergeCell ref="A138:I138"/>
    <mergeCell ref="A148:J148"/>
    <mergeCell ref="A153:J153"/>
    <mergeCell ref="A183:I183"/>
    <mergeCell ref="J214:J216"/>
    <mergeCell ref="I209:I211"/>
    <mergeCell ref="J209:J211"/>
    <mergeCell ref="J179:J181"/>
    <mergeCell ref="A168:J168"/>
    <mergeCell ref="A198:J198"/>
    <mergeCell ref="I189:I191"/>
    <mergeCell ref="A113:J113"/>
    <mergeCell ref="A208:I208"/>
    <mergeCell ref="A213:I213"/>
    <mergeCell ref="A218:I218"/>
    <mergeCell ref="A163:I163"/>
    <mergeCell ref="A173:J173"/>
    <mergeCell ref="A178:I178"/>
    <mergeCell ref="A133:I133"/>
    <mergeCell ref="A143:J143"/>
    <mergeCell ref="A1:J1"/>
    <mergeCell ref="A3:J3"/>
    <mergeCell ref="A229:E229"/>
    <mergeCell ref="A30:J30"/>
    <mergeCell ref="A25:J25"/>
    <mergeCell ref="A10:J10"/>
    <mergeCell ref="A20:I20"/>
    <mergeCell ref="A15:I15"/>
    <mergeCell ref="A87:J87"/>
    <mergeCell ref="A52:J52"/>
    <mergeCell ref="A57:J57"/>
    <mergeCell ref="A82:J82"/>
    <mergeCell ref="A92:J92"/>
    <mergeCell ref="A42:J42"/>
    <mergeCell ref="A67:J67"/>
    <mergeCell ref="A62:J62"/>
    <mergeCell ref="A97:J97"/>
    <mergeCell ref="A107:J107"/>
    <mergeCell ref="A233:B233"/>
    <mergeCell ref="A239:B239"/>
    <mergeCell ref="A2:J2"/>
    <mergeCell ref="A72:J72"/>
    <mergeCell ref="A77:J77"/>
    <mergeCell ref="J21:J24"/>
    <mergeCell ref="A35:J35"/>
    <mergeCell ref="A47:J47"/>
    <mergeCell ref="A102:J102"/>
    <mergeCell ref="A203:J203"/>
    <mergeCell ref="A188:I188"/>
    <mergeCell ref="A118:J118"/>
    <mergeCell ref="A123:J123"/>
    <mergeCell ref="A158:I15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9" manualBreakCount="9">
    <brk id="18" max="9" man="1"/>
    <brk id="34" max="9" man="1"/>
    <brk id="51" max="9" man="1"/>
    <brk id="65" max="9" man="1"/>
    <brk id="86" max="9" man="1"/>
    <brk id="99" max="9" man="1"/>
    <brk id="117" max="9" man="1"/>
    <brk id="157" max="9" man="1"/>
    <brk id="1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="70" zoomScaleNormal="70" zoomScaleSheetLayoutView="80" workbookViewId="0">
      <selection activeCell="C9" sqref="C9"/>
    </sheetView>
  </sheetViews>
  <sheetFormatPr defaultColWidth="9.140625" defaultRowHeight="18.75"/>
  <cols>
    <col min="1" max="1" width="7.5703125" style="5" customWidth="1"/>
    <col min="2" max="2" width="40.140625" style="5" customWidth="1"/>
    <col min="3" max="3" width="14.7109375" style="174" customWidth="1"/>
    <col min="4" max="5" width="14.5703125" style="174" customWidth="1"/>
    <col min="6" max="6" width="14.7109375" style="175" customWidth="1"/>
    <col min="7" max="9" width="14.7109375" style="174" customWidth="1"/>
    <col min="10" max="10" width="14.7109375" style="175" customWidth="1"/>
    <col min="11" max="11" width="19.5703125" style="22" customWidth="1"/>
    <col min="12" max="12" width="123.7109375" style="5" customWidth="1"/>
    <col min="13" max="13" width="7.42578125" style="5" hidden="1" customWidth="1"/>
    <col min="14" max="14" width="10.140625" style="5" hidden="1" customWidth="1"/>
    <col min="15" max="15" width="9.140625" style="5" hidden="1" customWidth="1"/>
    <col min="16" max="16" width="11.140625" style="138" hidden="1" customWidth="1"/>
    <col min="17" max="16384" width="9.140625" style="5"/>
  </cols>
  <sheetData>
    <row r="1" spans="1:16" ht="33.75" customHeight="1">
      <c r="A1" s="245" t="s">
        <v>87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6" ht="34.5" customHeight="1">
      <c r="A2" s="245" t="s">
        <v>172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6" ht="20.25" customHeight="1">
      <c r="A3" s="26"/>
      <c r="B3" s="26"/>
      <c r="K3" s="102"/>
      <c r="L3" s="169" t="s">
        <v>35</v>
      </c>
    </row>
    <row r="4" spans="1:16" s="27" customFormat="1" ht="30" customHeight="1">
      <c r="A4" s="274" t="s">
        <v>36</v>
      </c>
      <c r="B4" s="274" t="s">
        <v>37</v>
      </c>
      <c r="C4" s="276" t="s">
        <v>38</v>
      </c>
      <c r="D4" s="277"/>
      <c r="E4" s="277"/>
      <c r="F4" s="278"/>
      <c r="G4" s="276" t="s">
        <v>8</v>
      </c>
      <c r="H4" s="277"/>
      <c r="I4" s="277"/>
      <c r="J4" s="278"/>
      <c r="K4" s="279" t="s">
        <v>134</v>
      </c>
      <c r="L4" s="274" t="s">
        <v>39</v>
      </c>
      <c r="M4" s="27" t="s">
        <v>148</v>
      </c>
      <c r="P4" s="138"/>
    </row>
    <row r="5" spans="1:16" s="27" customFormat="1" ht="28.5" customHeight="1">
      <c r="A5" s="275"/>
      <c r="B5" s="275"/>
      <c r="C5" s="176" t="s">
        <v>40</v>
      </c>
      <c r="D5" s="176" t="s">
        <v>41</v>
      </c>
      <c r="E5" s="176" t="s">
        <v>42</v>
      </c>
      <c r="F5" s="176" t="s">
        <v>43</v>
      </c>
      <c r="G5" s="176" t="s">
        <v>40</v>
      </c>
      <c r="H5" s="176" t="s">
        <v>41</v>
      </c>
      <c r="I5" s="176" t="s">
        <v>42</v>
      </c>
      <c r="J5" s="176" t="s">
        <v>43</v>
      </c>
      <c r="K5" s="280"/>
      <c r="L5" s="275"/>
      <c r="P5" s="138"/>
    </row>
    <row r="6" spans="1:16" s="30" customFormat="1" ht="18.75" customHeight="1">
      <c r="A6" s="28">
        <v>1</v>
      </c>
      <c r="B6" s="29">
        <v>2</v>
      </c>
      <c r="C6" s="217">
        <v>3</v>
      </c>
      <c r="D6" s="217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  <c r="K6" s="103">
        <v>11</v>
      </c>
      <c r="L6" s="29">
        <v>12</v>
      </c>
      <c r="P6" s="139"/>
    </row>
    <row r="7" spans="1:16" ht="112.5">
      <c r="A7" s="31" t="s">
        <v>44</v>
      </c>
      <c r="B7" s="32" t="s">
        <v>126</v>
      </c>
      <c r="C7" s="177">
        <f>C8+C9</f>
        <v>21706.666109999998</v>
      </c>
      <c r="D7" s="177">
        <f>D8+D9</f>
        <v>9308.8184000000001</v>
      </c>
      <c r="E7" s="177">
        <f>E8+E9</f>
        <v>11238.821749999999</v>
      </c>
      <c r="F7" s="177">
        <f>E7+D7+C7</f>
        <v>42254.306259999998</v>
      </c>
      <c r="G7" s="177">
        <f>G8+G9</f>
        <v>20654.31237</v>
      </c>
      <c r="H7" s="177">
        <f>H8+H9+0.1</f>
        <v>8742.7436700000017</v>
      </c>
      <c r="I7" s="177">
        <f>I8+I9</f>
        <v>11236.44875</v>
      </c>
      <c r="J7" s="177">
        <f>J8+J9</f>
        <v>40633.404790000001</v>
      </c>
      <c r="K7" s="104">
        <f>J7/F7*100</f>
        <v>96.163937800738623</v>
      </c>
      <c r="L7" s="121"/>
    </row>
    <row r="8" spans="1:16" ht="278.25" customHeight="1">
      <c r="A8" s="33" t="s">
        <v>45</v>
      </c>
      <c r="B8" s="34" t="s">
        <v>10</v>
      </c>
      <c r="C8" s="178">
        <v>8152.5686699999997</v>
      </c>
      <c r="D8" s="178">
        <v>2036</v>
      </c>
      <c r="E8" s="179"/>
      <c r="F8" s="180">
        <f>E8+D8+C8</f>
        <v>10188.568670000001</v>
      </c>
      <c r="G8" s="178">
        <v>7959.28809</v>
      </c>
      <c r="H8" s="178">
        <v>1692.1856600000001</v>
      </c>
      <c r="I8" s="178"/>
      <c r="J8" s="177">
        <f>G8+H8+I8</f>
        <v>9651.473750000001</v>
      </c>
      <c r="K8" s="104">
        <f>J8/F8*100</f>
        <v>94.728455611420046</v>
      </c>
      <c r="L8" s="35" t="s">
        <v>184</v>
      </c>
    </row>
    <row r="9" spans="1:16" ht="235.5" customHeight="1">
      <c r="A9" s="215" t="s">
        <v>46</v>
      </c>
      <c r="B9" s="73" t="s">
        <v>137</v>
      </c>
      <c r="C9" s="178">
        <v>13554.09744</v>
      </c>
      <c r="D9" s="178">
        <v>7272.8184000000001</v>
      </c>
      <c r="E9" s="178">
        <v>11238.821749999999</v>
      </c>
      <c r="F9" s="180">
        <f>E9+D9+C9</f>
        <v>32065.737589999997</v>
      </c>
      <c r="G9" s="178">
        <v>12695.02428</v>
      </c>
      <c r="H9" s="178">
        <v>7050.4580100000003</v>
      </c>
      <c r="I9" s="178">
        <v>11236.44875</v>
      </c>
      <c r="J9" s="180">
        <f>G9+H9+I9</f>
        <v>30981.931039999999</v>
      </c>
      <c r="K9" s="104">
        <f>J9/F9*100</f>
        <v>96.620047965657918</v>
      </c>
      <c r="L9" s="35" t="s">
        <v>309</v>
      </c>
    </row>
    <row r="10" spans="1:16" ht="288.75" customHeight="1">
      <c r="A10" s="216"/>
      <c r="B10" s="60"/>
      <c r="C10" s="197"/>
      <c r="D10" s="197"/>
      <c r="E10" s="197"/>
      <c r="F10" s="192"/>
      <c r="G10" s="199"/>
      <c r="H10" s="199"/>
      <c r="I10" s="199"/>
      <c r="J10" s="198"/>
      <c r="K10" s="106"/>
      <c r="L10" s="41" t="s">
        <v>308</v>
      </c>
    </row>
    <row r="11" spans="1:16" ht="95.25" customHeight="1">
      <c r="A11" s="37" t="s">
        <v>47</v>
      </c>
      <c r="B11" s="38" t="s">
        <v>125</v>
      </c>
      <c r="C11" s="182">
        <v>48</v>
      </c>
      <c r="D11" s="182"/>
      <c r="E11" s="182"/>
      <c r="F11" s="182">
        <f>E11+D11+C11</f>
        <v>48</v>
      </c>
      <c r="G11" s="182">
        <v>48</v>
      </c>
      <c r="H11" s="182"/>
      <c r="I11" s="182"/>
      <c r="J11" s="182">
        <f>SUM(G11:I11)</f>
        <v>48</v>
      </c>
      <c r="K11" s="104">
        <f>J11/F11*100</f>
        <v>100</v>
      </c>
      <c r="L11" s="121" t="s">
        <v>149</v>
      </c>
    </row>
    <row r="12" spans="1:16" ht="57" customHeight="1">
      <c r="A12" s="37" t="s">
        <v>48</v>
      </c>
      <c r="B12" s="39" t="s">
        <v>124</v>
      </c>
      <c r="C12" s="182">
        <f t="shared" ref="C12:I12" si="0">C13+C39+C44</f>
        <v>393233.50851999997</v>
      </c>
      <c r="D12" s="175">
        <f t="shared" si="0"/>
        <v>679836.88410999998</v>
      </c>
      <c r="E12" s="182">
        <f t="shared" si="0"/>
        <v>119264.015</v>
      </c>
      <c r="F12" s="182">
        <f t="shared" si="0"/>
        <v>1192334.40763</v>
      </c>
      <c r="G12" s="182">
        <f>G13+G39+G44</f>
        <v>357073.27857000002</v>
      </c>
      <c r="H12" s="182">
        <f t="shared" si="0"/>
        <v>679330.17509000003</v>
      </c>
      <c r="I12" s="182">
        <f t="shared" si="0"/>
        <v>110046.507</v>
      </c>
      <c r="J12" s="182">
        <f>J13+J39+J44</f>
        <v>1146449.9606600003</v>
      </c>
      <c r="K12" s="105">
        <f>J12*100/F12</f>
        <v>96.151713254572257</v>
      </c>
      <c r="L12" s="35"/>
    </row>
    <row r="13" spans="1:16" ht="119.25" customHeight="1">
      <c r="A13" s="33" t="s">
        <v>94</v>
      </c>
      <c r="B13" s="35" t="s">
        <v>55</v>
      </c>
      <c r="C13" s="183">
        <v>327214.31988999998</v>
      </c>
      <c r="D13" s="183">
        <v>679836.88410999998</v>
      </c>
      <c r="E13" s="183">
        <v>119264.015</v>
      </c>
      <c r="F13" s="184">
        <f>E13+D13+C13</f>
        <v>1126315.219</v>
      </c>
      <c r="G13" s="183">
        <v>294558.90526000003</v>
      </c>
      <c r="H13" s="183">
        <v>679330.17509000003</v>
      </c>
      <c r="I13" s="183">
        <v>110046.507</v>
      </c>
      <c r="J13" s="184">
        <f>G13+H13+I13</f>
        <v>1083935.5873500002</v>
      </c>
      <c r="K13" s="104">
        <f>J13*100/F13</f>
        <v>96.23732051781856</v>
      </c>
      <c r="L13" s="35" t="s">
        <v>216</v>
      </c>
    </row>
    <row r="14" spans="1:16" ht="56.25">
      <c r="A14" s="40"/>
      <c r="B14" s="41"/>
      <c r="C14" s="185"/>
      <c r="D14" s="185"/>
      <c r="E14" s="185"/>
      <c r="F14" s="186"/>
      <c r="G14" s="185"/>
      <c r="H14" s="185"/>
      <c r="I14" s="185"/>
      <c r="J14" s="186"/>
      <c r="K14" s="106"/>
      <c r="L14" s="41" t="s">
        <v>164</v>
      </c>
    </row>
    <row r="15" spans="1:16" ht="134.25" customHeight="1">
      <c r="A15" s="40"/>
      <c r="B15" s="41"/>
      <c r="C15" s="185"/>
      <c r="D15" s="185"/>
      <c r="E15" s="185"/>
      <c r="F15" s="186"/>
      <c r="G15" s="185"/>
      <c r="H15" s="185"/>
      <c r="I15" s="185"/>
      <c r="J15" s="186"/>
      <c r="K15" s="106"/>
      <c r="L15" s="41" t="s">
        <v>217</v>
      </c>
    </row>
    <row r="16" spans="1:16" ht="357" customHeight="1">
      <c r="A16" s="42"/>
      <c r="B16" s="41"/>
      <c r="C16" s="185"/>
      <c r="D16" s="185"/>
      <c r="E16" s="185"/>
      <c r="F16" s="186"/>
      <c r="G16" s="185"/>
      <c r="H16" s="185"/>
      <c r="I16" s="185"/>
      <c r="J16" s="186"/>
      <c r="K16" s="106"/>
      <c r="L16" s="41" t="s">
        <v>218</v>
      </c>
    </row>
    <row r="17" spans="1:12" ht="369.75" customHeight="1">
      <c r="A17" s="42"/>
      <c r="B17" s="41"/>
      <c r="C17" s="185"/>
      <c r="D17" s="185"/>
      <c r="E17" s="185"/>
      <c r="F17" s="186"/>
      <c r="G17" s="185"/>
      <c r="H17" s="185"/>
      <c r="I17" s="185"/>
      <c r="J17" s="186"/>
      <c r="K17" s="106"/>
      <c r="L17" s="41" t="s">
        <v>220</v>
      </c>
    </row>
    <row r="18" spans="1:12" ht="60.75" customHeight="1">
      <c r="A18" s="42"/>
      <c r="B18" s="41"/>
      <c r="C18" s="185"/>
      <c r="D18" s="185"/>
      <c r="E18" s="185"/>
      <c r="F18" s="186"/>
      <c r="G18" s="185"/>
      <c r="H18" s="185"/>
      <c r="I18" s="185"/>
      <c r="J18" s="186"/>
      <c r="K18" s="106"/>
      <c r="L18" s="41" t="s">
        <v>219</v>
      </c>
    </row>
    <row r="19" spans="1:12" ht="99.75" customHeight="1">
      <c r="A19" s="42"/>
      <c r="B19" s="41"/>
      <c r="C19" s="185"/>
      <c r="D19" s="185"/>
      <c r="E19" s="185"/>
      <c r="F19" s="186"/>
      <c r="G19" s="185"/>
      <c r="H19" s="185"/>
      <c r="I19" s="185"/>
      <c r="J19" s="186"/>
      <c r="K19" s="106"/>
      <c r="L19" s="41" t="s">
        <v>221</v>
      </c>
    </row>
    <row r="20" spans="1:12" ht="40.5" customHeight="1">
      <c r="A20" s="42"/>
      <c r="B20" s="41"/>
      <c r="C20" s="185"/>
      <c r="D20" s="185"/>
      <c r="E20" s="185"/>
      <c r="F20" s="186"/>
      <c r="G20" s="185"/>
      <c r="H20" s="185"/>
      <c r="I20" s="185"/>
      <c r="J20" s="186"/>
      <c r="K20" s="106"/>
      <c r="L20" s="127" t="s">
        <v>222</v>
      </c>
    </row>
    <row r="21" spans="1:12" ht="42" hidden="1" customHeight="1">
      <c r="A21" s="42"/>
      <c r="B21" s="41"/>
      <c r="C21" s="185"/>
      <c r="D21" s="185"/>
      <c r="E21" s="185"/>
      <c r="F21" s="186"/>
      <c r="G21" s="185"/>
      <c r="H21" s="185"/>
      <c r="I21" s="185"/>
      <c r="J21" s="186"/>
      <c r="K21" s="106"/>
      <c r="L21" s="41" t="s">
        <v>139</v>
      </c>
    </row>
    <row r="22" spans="1:12" ht="48" hidden="1" customHeight="1">
      <c r="A22" s="42"/>
      <c r="B22" s="41"/>
      <c r="C22" s="185"/>
      <c r="D22" s="185"/>
      <c r="E22" s="185"/>
      <c r="F22" s="186"/>
      <c r="G22" s="185"/>
      <c r="H22" s="185"/>
      <c r="I22" s="185"/>
      <c r="J22" s="186"/>
      <c r="K22" s="106"/>
      <c r="L22" s="127"/>
    </row>
    <row r="23" spans="1:12" ht="121.5" customHeight="1">
      <c r="A23" s="42"/>
      <c r="B23" s="41"/>
      <c r="C23" s="185"/>
      <c r="D23" s="185"/>
      <c r="E23" s="185"/>
      <c r="F23" s="186"/>
      <c r="G23" s="185"/>
      <c r="H23" s="185"/>
      <c r="I23" s="185"/>
      <c r="J23" s="186"/>
      <c r="K23" s="106"/>
      <c r="L23" s="41" t="s">
        <v>223</v>
      </c>
    </row>
    <row r="24" spans="1:12" ht="116.25" customHeight="1">
      <c r="A24" s="42"/>
      <c r="B24" s="41"/>
      <c r="C24" s="185"/>
      <c r="D24" s="185"/>
      <c r="E24" s="185"/>
      <c r="F24" s="186"/>
      <c r="G24" s="185"/>
      <c r="H24" s="185"/>
      <c r="I24" s="185"/>
      <c r="J24" s="186"/>
      <c r="K24" s="106"/>
      <c r="L24" s="127" t="s">
        <v>224</v>
      </c>
    </row>
    <row r="25" spans="1:12" ht="196.5" customHeight="1">
      <c r="A25" s="42"/>
      <c r="B25" s="41"/>
      <c r="C25" s="185"/>
      <c r="D25" s="185"/>
      <c r="E25" s="185"/>
      <c r="F25" s="186"/>
      <c r="G25" s="185"/>
      <c r="H25" s="185"/>
      <c r="I25" s="185"/>
      <c r="J25" s="186"/>
      <c r="K25" s="106"/>
      <c r="L25" s="41" t="s">
        <v>225</v>
      </c>
    </row>
    <row r="26" spans="1:12" ht="336" customHeight="1">
      <c r="A26" s="42"/>
      <c r="B26" s="41"/>
      <c r="C26" s="185"/>
      <c r="D26" s="185"/>
      <c r="E26" s="185"/>
      <c r="F26" s="186"/>
      <c r="G26" s="185"/>
      <c r="H26" s="185"/>
      <c r="I26" s="185"/>
      <c r="J26" s="186"/>
      <c r="K26" s="107"/>
      <c r="L26" s="134" t="s">
        <v>231</v>
      </c>
    </row>
    <row r="27" spans="1:12" ht="348" customHeight="1">
      <c r="A27" s="42"/>
      <c r="B27" s="41"/>
      <c r="C27" s="185"/>
      <c r="D27" s="185"/>
      <c r="E27" s="185"/>
      <c r="F27" s="186"/>
      <c r="G27" s="185"/>
      <c r="H27" s="185"/>
      <c r="I27" s="185"/>
      <c r="J27" s="186"/>
      <c r="K27" s="107"/>
      <c r="L27" s="134" t="s">
        <v>232</v>
      </c>
    </row>
    <row r="28" spans="1:12" ht="136.5" customHeight="1">
      <c r="A28" s="42"/>
      <c r="B28" s="41"/>
      <c r="C28" s="185"/>
      <c r="D28" s="185"/>
      <c r="E28" s="185"/>
      <c r="F28" s="186"/>
      <c r="G28" s="185"/>
      <c r="H28" s="185"/>
      <c r="I28" s="185"/>
      <c r="J28" s="186"/>
      <c r="K28" s="107"/>
      <c r="L28" s="134" t="s">
        <v>233</v>
      </c>
    </row>
    <row r="29" spans="1:12" ht="300.75" customHeight="1">
      <c r="A29" s="42"/>
      <c r="B29" s="41"/>
      <c r="C29" s="185"/>
      <c r="D29" s="185"/>
      <c r="E29" s="185"/>
      <c r="F29" s="186"/>
      <c r="G29" s="185"/>
      <c r="H29" s="185"/>
      <c r="I29" s="185"/>
      <c r="J29" s="186"/>
      <c r="K29" s="107"/>
      <c r="L29" s="134" t="s">
        <v>234</v>
      </c>
    </row>
    <row r="30" spans="1:12" ht="367.5" customHeight="1">
      <c r="A30" s="42"/>
      <c r="B30" s="41"/>
      <c r="C30" s="185"/>
      <c r="D30" s="185"/>
      <c r="E30" s="185"/>
      <c r="F30" s="186"/>
      <c r="G30" s="185"/>
      <c r="H30" s="185"/>
      <c r="I30" s="185"/>
      <c r="J30" s="186"/>
      <c r="K30" s="107"/>
      <c r="L30" s="134" t="s">
        <v>235</v>
      </c>
    </row>
    <row r="31" spans="1:12" ht="395.25" customHeight="1">
      <c r="A31" s="42"/>
      <c r="B31" s="41"/>
      <c r="C31" s="185"/>
      <c r="D31" s="185"/>
      <c r="E31" s="185"/>
      <c r="F31" s="186"/>
      <c r="G31" s="185"/>
      <c r="H31" s="185"/>
      <c r="I31" s="185"/>
      <c r="J31" s="186"/>
      <c r="K31" s="107"/>
      <c r="L31" s="134" t="s">
        <v>288</v>
      </c>
    </row>
    <row r="32" spans="1:12" ht="213.75" customHeight="1">
      <c r="A32" s="42"/>
      <c r="B32" s="41"/>
      <c r="C32" s="185"/>
      <c r="D32" s="185"/>
      <c r="E32" s="185"/>
      <c r="F32" s="186"/>
      <c r="G32" s="185"/>
      <c r="H32" s="185"/>
      <c r="I32" s="185"/>
      <c r="J32" s="186"/>
      <c r="K32" s="107"/>
      <c r="L32" s="134" t="s">
        <v>236</v>
      </c>
    </row>
    <row r="33" spans="1:16" ht="80.25" customHeight="1">
      <c r="A33" s="42"/>
      <c r="B33" s="41"/>
      <c r="C33" s="185"/>
      <c r="D33" s="185"/>
      <c r="E33" s="185"/>
      <c r="F33" s="186"/>
      <c r="G33" s="185"/>
      <c r="H33" s="185"/>
      <c r="I33" s="185"/>
      <c r="J33" s="186"/>
      <c r="K33" s="107"/>
      <c r="L33" s="134" t="s">
        <v>155</v>
      </c>
    </row>
    <row r="34" spans="1:16" ht="80.25" customHeight="1">
      <c r="A34" s="42"/>
      <c r="B34" s="41"/>
      <c r="C34" s="185"/>
      <c r="D34" s="185"/>
      <c r="E34" s="185"/>
      <c r="F34" s="186"/>
      <c r="G34" s="185"/>
      <c r="H34" s="185"/>
      <c r="I34" s="185"/>
      <c r="J34" s="186"/>
      <c r="K34" s="107"/>
      <c r="L34" s="134" t="s">
        <v>237</v>
      </c>
    </row>
    <row r="35" spans="1:16" ht="78" customHeight="1">
      <c r="A35" s="42"/>
      <c r="B35" s="41"/>
      <c r="C35" s="185"/>
      <c r="D35" s="185"/>
      <c r="E35" s="185"/>
      <c r="F35" s="186"/>
      <c r="G35" s="185"/>
      <c r="H35" s="185"/>
      <c r="I35" s="185"/>
      <c r="J35" s="186"/>
      <c r="K35" s="107"/>
      <c r="L35" s="134" t="s">
        <v>165</v>
      </c>
    </row>
    <row r="36" spans="1:16" ht="172.5" customHeight="1">
      <c r="A36" s="43"/>
      <c r="B36" s="41"/>
      <c r="C36" s="185"/>
      <c r="D36" s="185"/>
      <c r="E36" s="185"/>
      <c r="F36" s="186"/>
      <c r="G36" s="185"/>
      <c r="H36" s="185"/>
      <c r="I36" s="185"/>
      <c r="J36" s="186"/>
      <c r="K36" s="107"/>
      <c r="L36" s="134" t="s">
        <v>238</v>
      </c>
    </row>
    <row r="37" spans="1:16" ht="266.25" customHeight="1">
      <c r="A37" s="43"/>
      <c r="B37" s="41"/>
      <c r="C37" s="185"/>
      <c r="D37" s="185"/>
      <c r="E37" s="185"/>
      <c r="F37" s="186"/>
      <c r="G37" s="185"/>
      <c r="H37" s="185"/>
      <c r="I37" s="185"/>
      <c r="J37" s="186"/>
      <c r="K37" s="107"/>
      <c r="L37" s="134" t="s">
        <v>239</v>
      </c>
    </row>
    <row r="38" spans="1:16" ht="16.5" hidden="1" customHeight="1">
      <c r="A38" s="44"/>
      <c r="B38" s="41"/>
      <c r="C38" s="185"/>
      <c r="D38" s="187"/>
      <c r="E38" s="185"/>
      <c r="F38" s="186"/>
      <c r="G38" s="185"/>
      <c r="H38" s="185"/>
      <c r="I38" s="185"/>
      <c r="J38" s="186"/>
      <c r="K38" s="107"/>
      <c r="L38" s="170"/>
    </row>
    <row r="39" spans="1:16" ht="293.25" customHeight="1">
      <c r="A39" s="33" t="s">
        <v>95</v>
      </c>
      <c r="B39" s="45" t="s">
        <v>12</v>
      </c>
      <c r="C39" s="188">
        <v>65766.486629999999</v>
      </c>
      <c r="D39" s="188"/>
      <c r="E39" s="188"/>
      <c r="F39" s="189">
        <f>E39+D39+C39</f>
        <v>65766.486629999999</v>
      </c>
      <c r="G39" s="188">
        <v>62271.296430000002</v>
      </c>
      <c r="H39" s="188"/>
      <c r="I39" s="188"/>
      <c r="J39" s="180">
        <f>I39+H39+G39</f>
        <v>62271.296430000002</v>
      </c>
      <c r="K39" s="104">
        <f>J39*100/F39</f>
        <v>94.685453976485292</v>
      </c>
      <c r="L39" s="35" t="s">
        <v>240</v>
      </c>
    </row>
    <row r="40" spans="1:16" ht="42" hidden="1" customHeight="1">
      <c r="A40" s="40"/>
      <c r="B40" s="46"/>
      <c r="C40" s="190"/>
      <c r="D40" s="190"/>
      <c r="E40" s="190"/>
      <c r="F40" s="191"/>
      <c r="G40" s="190"/>
      <c r="H40" s="190"/>
      <c r="I40" s="190"/>
      <c r="J40" s="192"/>
      <c r="K40" s="106"/>
      <c r="L40" s="41" t="s">
        <v>156</v>
      </c>
    </row>
    <row r="41" spans="1:16" ht="282" customHeight="1">
      <c r="A41" s="43"/>
      <c r="B41" s="46"/>
      <c r="C41" s="190"/>
      <c r="D41" s="190"/>
      <c r="E41" s="190"/>
      <c r="F41" s="191"/>
      <c r="G41" s="190"/>
      <c r="H41" s="190"/>
      <c r="I41" s="190"/>
      <c r="J41" s="192"/>
      <c r="K41" s="106"/>
      <c r="L41" s="41" t="s">
        <v>241</v>
      </c>
    </row>
    <row r="42" spans="1:16" ht="213" customHeight="1">
      <c r="A42" s="43"/>
      <c r="B42" s="46"/>
      <c r="C42" s="190"/>
      <c r="D42" s="190"/>
      <c r="E42" s="190"/>
      <c r="F42" s="191"/>
      <c r="G42" s="190"/>
      <c r="H42" s="190"/>
      <c r="I42" s="190"/>
      <c r="J42" s="192"/>
      <c r="K42" s="106"/>
      <c r="L42" s="41" t="s">
        <v>242</v>
      </c>
    </row>
    <row r="43" spans="1:16" ht="84" customHeight="1">
      <c r="A43" s="44"/>
      <c r="B43" s="47"/>
      <c r="C43" s="193"/>
      <c r="D43" s="194"/>
      <c r="E43" s="190"/>
      <c r="F43" s="191"/>
      <c r="G43" s="190"/>
      <c r="H43" s="190"/>
      <c r="I43" s="190"/>
      <c r="J43" s="192"/>
      <c r="K43" s="108"/>
      <c r="L43" s="41" t="s">
        <v>243</v>
      </c>
    </row>
    <row r="44" spans="1:16" ht="397.5" customHeight="1">
      <c r="A44" s="33" t="s">
        <v>96</v>
      </c>
      <c r="B44" s="45" t="s">
        <v>58</v>
      </c>
      <c r="C44" s="188">
        <v>252.702</v>
      </c>
      <c r="D44" s="195"/>
      <c r="E44" s="188"/>
      <c r="F44" s="189">
        <f>E44+D44+C44</f>
        <v>252.702</v>
      </c>
      <c r="G44" s="178">
        <v>243.07687999999999</v>
      </c>
      <c r="H44" s="178"/>
      <c r="I44" s="178"/>
      <c r="J44" s="180">
        <f>I44+H44+G44</f>
        <v>243.07687999999999</v>
      </c>
      <c r="K44" s="104">
        <f>J44*100/F44</f>
        <v>96.191118392414779</v>
      </c>
      <c r="L44" s="35" t="s">
        <v>244</v>
      </c>
    </row>
    <row r="45" spans="1:16" ht="250.5" customHeight="1">
      <c r="A45" s="54"/>
      <c r="B45" s="47"/>
      <c r="C45" s="193"/>
      <c r="D45" s="193"/>
      <c r="E45" s="193"/>
      <c r="F45" s="196"/>
      <c r="G45" s="197"/>
      <c r="H45" s="197"/>
      <c r="I45" s="197"/>
      <c r="J45" s="198"/>
      <c r="K45" s="108"/>
      <c r="L45" s="41" t="s">
        <v>245</v>
      </c>
    </row>
    <row r="46" spans="1:16" ht="272.25" customHeight="1">
      <c r="A46" s="50" t="s">
        <v>49</v>
      </c>
      <c r="B46" s="51" t="s">
        <v>123</v>
      </c>
      <c r="C46" s="189">
        <v>6926.16</v>
      </c>
      <c r="D46" s="189">
        <v>390</v>
      </c>
      <c r="E46" s="188"/>
      <c r="F46" s="189">
        <f>E46+D46+C46</f>
        <v>7316.16</v>
      </c>
      <c r="G46" s="189">
        <v>6699.0834699999996</v>
      </c>
      <c r="H46" s="189">
        <v>390</v>
      </c>
      <c r="I46" s="189"/>
      <c r="J46" s="189">
        <f>I46+H46+G46</f>
        <v>7089.0834699999996</v>
      </c>
      <c r="K46" s="110">
        <f>J46*100/F46</f>
        <v>96.896233406595812</v>
      </c>
      <c r="L46" s="35" t="s">
        <v>204</v>
      </c>
    </row>
    <row r="47" spans="1:16" ht="56.25">
      <c r="A47" s="50" t="s">
        <v>50</v>
      </c>
      <c r="B47" s="52" t="s">
        <v>122</v>
      </c>
      <c r="C47" s="182">
        <f t="shared" ref="C47:I47" si="1">C48+C57+C71+C75+C76</f>
        <v>95262.697209999998</v>
      </c>
      <c r="D47" s="182">
        <f t="shared" si="1"/>
        <v>1409.8440000000001</v>
      </c>
      <c r="E47" s="182">
        <f t="shared" si="1"/>
        <v>15486.857</v>
      </c>
      <c r="F47" s="182">
        <f>F48+F57+F71+F75+F76+0.1</f>
        <v>112159.39821</v>
      </c>
      <c r="G47" s="182">
        <f t="shared" si="1"/>
        <v>90398.375390000001</v>
      </c>
      <c r="H47" s="182">
        <f t="shared" si="1"/>
        <v>1409.84087</v>
      </c>
      <c r="I47" s="182">
        <f t="shared" si="1"/>
        <v>15486.860130000001</v>
      </c>
      <c r="J47" s="182">
        <f>I47+H47+G47</f>
        <v>107295.07639</v>
      </c>
      <c r="K47" s="105">
        <f>J47*100/F47</f>
        <v>95.663027889207868</v>
      </c>
      <c r="L47" s="121"/>
    </row>
    <row r="48" spans="1:16" ht="151.5" customHeight="1">
      <c r="A48" s="33" t="s">
        <v>97</v>
      </c>
      <c r="B48" s="53" t="s">
        <v>15</v>
      </c>
      <c r="C48" s="178">
        <v>31670.831999999999</v>
      </c>
      <c r="D48" s="178">
        <v>1004.638</v>
      </c>
      <c r="E48" s="178">
        <v>10157.986000000001</v>
      </c>
      <c r="F48" s="180">
        <f>E48+D48+C48-0.1</f>
        <v>42833.356</v>
      </c>
      <c r="G48" s="178">
        <v>29446.689350000001</v>
      </c>
      <c r="H48" s="178">
        <v>1004.63488</v>
      </c>
      <c r="I48" s="178">
        <v>10157.98912</v>
      </c>
      <c r="J48" s="180">
        <f>I48+H48+G48</f>
        <v>40609.313349999997</v>
      </c>
      <c r="K48" s="104">
        <f>J48*100/F48</f>
        <v>94.80768527686692</v>
      </c>
      <c r="L48" s="35" t="s">
        <v>281</v>
      </c>
      <c r="P48" s="138">
        <f>11960.9+3649.7+58+1558.4+980.3+423.9+355.2+335.1+163+89.8+18.9+8.9+17.1</f>
        <v>19619.2</v>
      </c>
    </row>
    <row r="49" spans="1:16" ht="377.25" customHeight="1">
      <c r="A49" s="40"/>
      <c r="B49" s="55"/>
      <c r="C49" s="199"/>
      <c r="D49" s="199"/>
      <c r="E49" s="199"/>
      <c r="F49" s="192"/>
      <c r="G49" s="199"/>
      <c r="H49" s="199"/>
      <c r="I49" s="199"/>
      <c r="J49" s="192"/>
      <c r="K49" s="106"/>
      <c r="L49" s="41" t="s">
        <v>265</v>
      </c>
      <c r="P49" s="138">
        <f>36.05+17.84+26.4+2.8+22.4+25+590.1+12.9+111.7+31.8+5.1+12.6+105.6+78+16.8+33.5+24.5</f>
        <v>1153.0899999999999</v>
      </c>
    </row>
    <row r="50" spans="1:16" ht="358.5" customHeight="1">
      <c r="A50" s="40"/>
      <c r="B50" s="55"/>
      <c r="C50" s="199"/>
      <c r="D50" s="199"/>
      <c r="E50" s="199"/>
      <c r="F50" s="192"/>
      <c r="G50" s="199"/>
      <c r="H50" s="199"/>
      <c r="I50" s="199"/>
      <c r="J50" s="192"/>
      <c r="K50" s="106"/>
      <c r="L50" s="41" t="s">
        <v>264</v>
      </c>
      <c r="P50" s="138">
        <f>15.5+75.4+5+30.31+56.6+27.8+53.9+6+12.9+2.8+20.6+13.1+57.8+20+27+14.8</f>
        <v>439.51000000000005</v>
      </c>
    </row>
    <row r="51" spans="1:16" ht="235.5" customHeight="1">
      <c r="A51" s="40"/>
      <c r="B51" s="55"/>
      <c r="C51" s="199"/>
      <c r="D51" s="199"/>
      <c r="E51" s="199"/>
      <c r="F51" s="192"/>
      <c r="G51" s="199"/>
      <c r="H51" s="199"/>
      <c r="I51" s="199"/>
      <c r="J51" s="192"/>
      <c r="K51" s="106"/>
      <c r="L51" s="41" t="s">
        <v>282</v>
      </c>
      <c r="P51" s="138">
        <f>1.3+34.8+78.8+48.5+188+332.1+5+4+8.4+1557.8+200+200</f>
        <v>2658.7</v>
      </c>
    </row>
    <row r="52" spans="1:16" ht="134.25" customHeight="1">
      <c r="A52" s="40"/>
      <c r="B52" s="55"/>
      <c r="C52" s="199"/>
      <c r="D52" s="199"/>
      <c r="E52" s="199"/>
      <c r="F52" s="192"/>
      <c r="G52" s="199"/>
      <c r="H52" s="199"/>
      <c r="I52" s="199"/>
      <c r="J52" s="192"/>
      <c r="K52" s="106"/>
      <c r="L52" s="41" t="s">
        <v>286</v>
      </c>
      <c r="P52" s="138">
        <f>66+60+52.6+235.4</f>
        <v>414</v>
      </c>
    </row>
    <row r="53" spans="1:16" ht="119.25" customHeight="1">
      <c r="A53" s="40"/>
      <c r="B53" s="55"/>
      <c r="C53" s="199"/>
      <c r="D53" s="199"/>
      <c r="E53" s="199"/>
      <c r="F53" s="192"/>
      <c r="G53" s="199"/>
      <c r="H53" s="199"/>
      <c r="I53" s="199"/>
      <c r="J53" s="192"/>
      <c r="K53" s="106"/>
      <c r="L53" s="41" t="s">
        <v>266</v>
      </c>
      <c r="P53" s="138">
        <f>400+522.1+100+160.2+1395.5</f>
        <v>2577.8000000000002</v>
      </c>
    </row>
    <row r="54" spans="1:16" ht="81.75" customHeight="1">
      <c r="A54" s="40"/>
      <c r="B54" s="55"/>
      <c r="C54" s="199"/>
      <c r="D54" s="199"/>
      <c r="E54" s="199"/>
      <c r="F54" s="192"/>
      <c r="G54" s="199"/>
      <c r="H54" s="199"/>
      <c r="I54" s="199"/>
      <c r="J54" s="192"/>
      <c r="K54" s="106"/>
      <c r="L54" s="127" t="s">
        <v>160</v>
      </c>
    </row>
    <row r="55" spans="1:16" ht="135.75" customHeight="1">
      <c r="A55" s="40"/>
      <c r="B55" s="55"/>
      <c r="C55" s="199"/>
      <c r="D55" s="199"/>
      <c r="E55" s="199"/>
      <c r="F55" s="192"/>
      <c r="G55" s="199"/>
      <c r="H55" s="199"/>
      <c r="I55" s="199"/>
      <c r="J55" s="192"/>
      <c r="K55" s="106"/>
      <c r="L55" s="127" t="s">
        <v>267</v>
      </c>
      <c r="P55" s="138">
        <f>200+296.36+345.83+149.61</f>
        <v>991.80000000000007</v>
      </c>
    </row>
    <row r="56" spans="1:16" ht="191.25" customHeight="1">
      <c r="A56" s="54"/>
      <c r="B56" s="55"/>
      <c r="C56" s="199"/>
      <c r="D56" s="199"/>
      <c r="E56" s="199"/>
      <c r="F56" s="192"/>
      <c r="G56" s="199"/>
      <c r="H56" s="199"/>
      <c r="I56" s="199"/>
      <c r="J56" s="192"/>
      <c r="K56" s="106"/>
      <c r="L56" s="118" t="s">
        <v>268</v>
      </c>
      <c r="P56" s="138">
        <f>212+1046.1+218.8+4342.1+5246.2+(1364.9)</f>
        <v>12430.1</v>
      </c>
    </row>
    <row r="57" spans="1:16" ht="153" customHeight="1">
      <c r="A57" s="33" t="s">
        <v>98</v>
      </c>
      <c r="B57" s="56" t="s">
        <v>14</v>
      </c>
      <c r="C57" s="188">
        <v>39148.800199999998</v>
      </c>
      <c r="D57" s="188">
        <v>405.20600000000002</v>
      </c>
      <c r="E57" s="188">
        <v>5328.8710000000001</v>
      </c>
      <c r="F57" s="189">
        <f>E57+D57+C57</f>
        <v>44882.877199999995</v>
      </c>
      <c r="G57" s="188">
        <f>37387.7</f>
        <v>37387.699999999997</v>
      </c>
      <c r="H57" s="188">
        <v>405.20598999999999</v>
      </c>
      <c r="I57" s="188">
        <v>5328.8710099999998</v>
      </c>
      <c r="J57" s="189">
        <f>G57+I57+H57</f>
        <v>43121.777000000002</v>
      </c>
      <c r="K57" s="110">
        <f>J57*100/F57</f>
        <v>96.07623149435706</v>
      </c>
      <c r="L57" s="57" t="s">
        <v>269</v>
      </c>
      <c r="P57" s="138">
        <f>19056.9+5751.3+296.1+898.2+277.1+312.7+6.2+89.2+50.4+40.7+32.6+1.1</f>
        <v>26812.5</v>
      </c>
    </row>
    <row r="58" spans="1:16" ht="230.25" customHeight="1">
      <c r="A58" s="40"/>
      <c r="B58" s="58"/>
      <c r="C58" s="190"/>
      <c r="D58" s="190"/>
      <c r="E58" s="190"/>
      <c r="F58" s="191"/>
      <c r="G58" s="190"/>
      <c r="H58" s="190"/>
      <c r="I58" s="190"/>
      <c r="J58" s="191"/>
      <c r="K58" s="111"/>
      <c r="L58" s="127" t="s">
        <v>285</v>
      </c>
      <c r="P58" s="138">
        <f>66.33+22.42+16.26+13.2+239.83+456.5+66.8+28.14+6.4+30.42</f>
        <v>946.29999999999984</v>
      </c>
    </row>
    <row r="59" spans="1:16" ht="60.75" customHeight="1">
      <c r="A59" s="40"/>
      <c r="B59" s="58"/>
      <c r="C59" s="190"/>
      <c r="D59" s="190"/>
      <c r="E59" s="190"/>
      <c r="F59" s="191"/>
      <c r="G59" s="190"/>
      <c r="H59" s="190"/>
      <c r="I59" s="190"/>
      <c r="J59" s="191"/>
      <c r="K59" s="111"/>
      <c r="L59" s="127" t="s">
        <v>157</v>
      </c>
    </row>
    <row r="60" spans="1:16" ht="42" customHeight="1">
      <c r="A60" s="40"/>
      <c r="B60" s="58"/>
      <c r="C60" s="190"/>
      <c r="D60" s="190"/>
      <c r="E60" s="190"/>
      <c r="F60" s="191"/>
      <c r="G60" s="190"/>
      <c r="H60" s="190"/>
      <c r="I60" s="190"/>
      <c r="J60" s="191"/>
      <c r="K60" s="111"/>
      <c r="L60" s="127" t="s">
        <v>166</v>
      </c>
    </row>
    <row r="61" spans="1:16" ht="116.25" customHeight="1">
      <c r="A61" s="40"/>
      <c r="B61" s="58"/>
      <c r="C61" s="190"/>
      <c r="D61" s="190"/>
      <c r="E61" s="190"/>
      <c r="F61" s="191"/>
      <c r="G61" s="190"/>
      <c r="H61" s="190"/>
      <c r="I61" s="190"/>
      <c r="J61" s="191"/>
      <c r="K61" s="111"/>
      <c r="L61" s="127" t="s">
        <v>270</v>
      </c>
    </row>
    <row r="62" spans="1:16" ht="61.5" customHeight="1">
      <c r="A62" s="40"/>
      <c r="B62" s="58"/>
      <c r="C62" s="190"/>
      <c r="D62" s="190"/>
      <c r="E62" s="190"/>
      <c r="F62" s="191"/>
      <c r="G62" s="190"/>
      <c r="H62" s="190"/>
      <c r="I62" s="190"/>
      <c r="J62" s="191"/>
      <c r="K62" s="111"/>
      <c r="L62" s="127" t="s">
        <v>271</v>
      </c>
    </row>
    <row r="63" spans="1:16" ht="158.25" customHeight="1">
      <c r="A63" s="40"/>
      <c r="B63" s="58"/>
      <c r="C63" s="190"/>
      <c r="D63" s="190"/>
      <c r="E63" s="190"/>
      <c r="F63" s="191"/>
      <c r="G63" s="190"/>
      <c r="H63" s="190"/>
      <c r="I63" s="190"/>
      <c r="J63" s="191"/>
      <c r="K63" s="111"/>
      <c r="L63" s="127" t="s">
        <v>272</v>
      </c>
      <c r="P63" s="138">
        <f>1733.8+522.6+28.7+150.9+138.4+110.4+166.9+8.9+111+102.1+1.3+21.5</f>
        <v>3096.5000000000005</v>
      </c>
    </row>
    <row r="64" spans="1:16" ht="407.25" customHeight="1">
      <c r="A64" s="40"/>
      <c r="B64" s="58"/>
      <c r="C64" s="190"/>
      <c r="D64" s="190"/>
      <c r="E64" s="190"/>
      <c r="F64" s="191"/>
      <c r="G64" s="190"/>
      <c r="H64" s="190"/>
      <c r="I64" s="190"/>
      <c r="J64" s="191"/>
      <c r="K64" s="111"/>
      <c r="L64" s="127" t="s">
        <v>273</v>
      </c>
      <c r="P64" s="138">
        <f>20+18.21+31+3.99+3+8.79+7.4+7.05+7+14+6.9+41+30+39+30+9.18+9.03</f>
        <v>285.55</v>
      </c>
    </row>
    <row r="65" spans="1:16" ht="318.75" customHeight="1">
      <c r="A65" s="40"/>
      <c r="B65" s="58"/>
      <c r="C65" s="190"/>
      <c r="D65" s="190"/>
      <c r="E65" s="190"/>
      <c r="F65" s="191"/>
      <c r="G65" s="190"/>
      <c r="H65" s="190"/>
      <c r="I65" s="190"/>
      <c r="J65" s="191"/>
      <c r="K65" s="111"/>
      <c r="L65" s="41" t="s">
        <v>283</v>
      </c>
      <c r="P65" s="138">
        <f>42.5+130+105+135+3.5+4+10+8+7.4+17.7+10.8+1835.6+13.8+313.6+109.45+264.6+377.1</f>
        <v>3388.0499999999997</v>
      </c>
    </row>
    <row r="66" spans="1:16" ht="136.5" customHeight="1">
      <c r="A66" s="40"/>
      <c r="B66" s="58"/>
      <c r="C66" s="190"/>
      <c r="D66" s="190"/>
      <c r="E66" s="190"/>
      <c r="F66" s="191"/>
      <c r="G66" s="190"/>
      <c r="H66" s="190"/>
      <c r="I66" s="190"/>
      <c r="J66" s="191"/>
      <c r="K66" s="111"/>
      <c r="L66" s="127" t="s">
        <v>274</v>
      </c>
      <c r="P66" s="138">
        <f>68.8+26.1+22.4+55.8+6.3</f>
        <v>179.40000000000003</v>
      </c>
    </row>
    <row r="67" spans="1:16" ht="114.75" customHeight="1">
      <c r="A67" s="40"/>
      <c r="B67" s="58"/>
      <c r="C67" s="190"/>
      <c r="D67" s="190"/>
      <c r="E67" s="190"/>
      <c r="F67" s="191"/>
      <c r="G67" s="190"/>
      <c r="H67" s="190"/>
      <c r="I67" s="190"/>
      <c r="J67" s="191"/>
      <c r="K67" s="111"/>
      <c r="L67" s="127" t="s">
        <v>310</v>
      </c>
      <c r="P67" s="138">
        <f>17.3+1872.7+15</f>
        <v>1905</v>
      </c>
    </row>
    <row r="68" spans="1:16" ht="133.5" customHeight="1">
      <c r="A68" s="40"/>
      <c r="B68" s="58"/>
      <c r="C68" s="190"/>
      <c r="D68" s="190"/>
      <c r="E68" s="190"/>
      <c r="F68" s="191"/>
      <c r="G68" s="190"/>
      <c r="H68" s="190"/>
      <c r="I68" s="190"/>
      <c r="J68" s="191"/>
      <c r="K68" s="111"/>
      <c r="L68" s="127" t="s">
        <v>275</v>
      </c>
      <c r="P68" s="138">
        <f>13+208.4+73.4+37.5</f>
        <v>332.3</v>
      </c>
    </row>
    <row r="69" spans="1:16" ht="296.25" customHeight="1">
      <c r="A69" s="40"/>
      <c r="B69" s="58"/>
      <c r="C69" s="190"/>
      <c r="D69" s="190"/>
      <c r="E69" s="190"/>
      <c r="F69" s="191"/>
      <c r="G69" s="190"/>
      <c r="H69" s="190"/>
      <c r="I69" s="190"/>
      <c r="J69" s="191"/>
      <c r="K69" s="111"/>
      <c r="L69" s="127" t="s">
        <v>170</v>
      </c>
    </row>
    <row r="70" spans="1:16" ht="112.5">
      <c r="A70" s="40"/>
      <c r="B70" s="58"/>
      <c r="C70" s="190"/>
      <c r="D70" s="190"/>
      <c r="E70" s="190"/>
      <c r="F70" s="191"/>
      <c r="G70" s="190"/>
      <c r="H70" s="190"/>
      <c r="I70" s="190"/>
      <c r="J70" s="191"/>
      <c r="K70" s="111"/>
      <c r="L70" s="127" t="s">
        <v>167</v>
      </c>
    </row>
    <row r="71" spans="1:16" ht="81" customHeight="1">
      <c r="A71" s="33" t="s">
        <v>99</v>
      </c>
      <c r="B71" s="34" t="s">
        <v>16</v>
      </c>
      <c r="C71" s="188">
        <v>1041.6220000000001</v>
      </c>
      <c r="D71" s="188"/>
      <c r="E71" s="188"/>
      <c r="F71" s="189">
        <f>E71+D71+C71</f>
        <v>1041.6220000000001</v>
      </c>
      <c r="G71" s="188">
        <v>1020.2299</v>
      </c>
      <c r="H71" s="188"/>
      <c r="I71" s="188"/>
      <c r="J71" s="189">
        <f>G71+H71+I71</f>
        <v>1020.2299</v>
      </c>
      <c r="K71" s="110">
        <f>J71/F71*100</f>
        <v>97.946270336072004</v>
      </c>
      <c r="L71" s="35" t="s">
        <v>168</v>
      </c>
    </row>
    <row r="72" spans="1:16" ht="406.5" customHeight="1">
      <c r="A72" s="40"/>
      <c r="B72" s="89"/>
      <c r="C72" s="190"/>
      <c r="D72" s="190"/>
      <c r="E72" s="190"/>
      <c r="F72" s="191"/>
      <c r="G72" s="190"/>
      <c r="H72" s="190"/>
      <c r="I72" s="190"/>
      <c r="J72" s="191"/>
      <c r="K72" s="111"/>
      <c r="L72" s="41" t="s">
        <v>276</v>
      </c>
      <c r="P72" s="138">
        <f>14.7+7.5+5.5+6+10.2+3.4+8+18+8.4+8.4+7.5+2+9.5+1.7+13+12.5+5+7+5+28+3+6.9+10+7.6+6.7+129.8+65.7+16.7</f>
        <v>427.7</v>
      </c>
    </row>
    <row r="73" spans="1:16" ht="180.75" customHeight="1">
      <c r="A73" s="40"/>
      <c r="B73" s="89"/>
      <c r="C73" s="190"/>
      <c r="D73" s="190"/>
      <c r="E73" s="190"/>
      <c r="F73" s="191"/>
      <c r="G73" s="190"/>
      <c r="H73" s="190"/>
      <c r="I73" s="190"/>
      <c r="J73" s="191"/>
      <c r="K73" s="111"/>
      <c r="L73" s="41" t="s">
        <v>277</v>
      </c>
    </row>
    <row r="74" spans="1:16" ht="289.5" customHeight="1">
      <c r="A74" s="40"/>
      <c r="B74" s="60"/>
      <c r="C74" s="193"/>
      <c r="D74" s="193"/>
      <c r="E74" s="193"/>
      <c r="F74" s="196"/>
      <c r="G74" s="193"/>
      <c r="H74" s="193"/>
      <c r="I74" s="193"/>
      <c r="J74" s="196"/>
      <c r="K74" s="112"/>
      <c r="L74" s="59" t="s">
        <v>314</v>
      </c>
      <c r="P74" s="138">
        <f>5+15.4+4.5+1.5+25+6.3+4.5+20+136.1+15+9.3</f>
        <v>242.6</v>
      </c>
    </row>
    <row r="75" spans="1:16" ht="176.25" customHeight="1">
      <c r="A75" s="33" t="s">
        <v>100</v>
      </c>
      <c r="B75" s="61" t="s">
        <v>60</v>
      </c>
      <c r="C75" s="200">
        <v>21589.35068</v>
      </c>
      <c r="D75" s="200"/>
      <c r="E75" s="200"/>
      <c r="F75" s="182">
        <f>E75+D75+C75</f>
        <v>21589.35068</v>
      </c>
      <c r="G75" s="181">
        <v>20862.56005</v>
      </c>
      <c r="H75" s="181"/>
      <c r="I75" s="181"/>
      <c r="J75" s="177">
        <f>I75+H75+G75</f>
        <v>20862.56005</v>
      </c>
      <c r="K75" s="109">
        <f>J75*100/F75</f>
        <v>96.633568833205871</v>
      </c>
      <c r="L75" s="121" t="s">
        <v>278</v>
      </c>
      <c r="P75" s="138">
        <f>3065.6+912.7+24.4+5.5+91.3+12+39.9</f>
        <v>4151.3999999999996</v>
      </c>
    </row>
    <row r="76" spans="1:16" ht="79.5" customHeight="1">
      <c r="A76" s="33" t="s">
        <v>101</v>
      </c>
      <c r="B76" s="87" t="s">
        <v>18</v>
      </c>
      <c r="C76" s="188">
        <v>1812.0923299999999</v>
      </c>
      <c r="D76" s="188"/>
      <c r="E76" s="189"/>
      <c r="F76" s="189">
        <f>E76+D76+C76</f>
        <v>1812.0923299999999</v>
      </c>
      <c r="G76" s="188">
        <v>1681.1960899999999</v>
      </c>
      <c r="H76" s="188"/>
      <c r="I76" s="188"/>
      <c r="J76" s="189">
        <f>I76+H76+G76</f>
        <v>1681.1960899999999</v>
      </c>
      <c r="K76" s="110">
        <f>J76*100/F76</f>
        <v>92.776513766271506</v>
      </c>
      <c r="L76" s="35" t="s">
        <v>279</v>
      </c>
      <c r="P76" s="138">
        <f>809.7+249.4+25.2+2.6+31.2+71+8.2+51.9</f>
        <v>1249.2000000000003</v>
      </c>
    </row>
    <row r="77" spans="1:16" ht="409.5" customHeight="1">
      <c r="A77" s="40"/>
      <c r="B77" s="88"/>
      <c r="C77" s="190"/>
      <c r="D77" s="201"/>
      <c r="E77" s="191"/>
      <c r="F77" s="191"/>
      <c r="G77" s="190"/>
      <c r="H77" s="190"/>
      <c r="I77" s="190"/>
      <c r="J77" s="191"/>
      <c r="K77" s="111"/>
      <c r="L77" s="41" t="s">
        <v>280</v>
      </c>
      <c r="P77" s="138">
        <f>1.8+15+1.2+30+1.2+8.9+35.8+50+13.4+17.5+34+31.7+48.4+1.1+3.4+30.9+16.5+37.2+54</f>
        <v>431.99999999999994</v>
      </c>
    </row>
    <row r="78" spans="1:16" ht="87" customHeight="1">
      <c r="A78" s="40"/>
      <c r="B78" s="88"/>
      <c r="C78" s="190"/>
      <c r="D78" s="201"/>
      <c r="E78" s="191"/>
      <c r="F78" s="191"/>
      <c r="G78" s="190"/>
      <c r="H78" s="190"/>
      <c r="I78" s="190"/>
      <c r="J78" s="191"/>
      <c r="K78" s="111"/>
      <c r="L78" s="41" t="s">
        <v>284</v>
      </c>
    </row>
    <row r="79" spans="1:16" ht="409.5" customHeight="1">
      <c r="A79" s="50" t="s">
        <v>52</v>
      </c>
      <c r="B79" s="265" t="s">
        <v>112</v>
      </c>
      <c r="C79" s="189">
        <v>9532.5110000000004</v>
      </c>
      <c r="D79" s="189"/>
      <c r="E79" s="188"/>
      <c r="F79" s="189">
        <f>E79+D79+C79</f>
        <v>9532.5110000000004</v>
      </c>
      <c r="G79" s="189">
        <v>8007.0716700000003</v>
      </c>
      <c r="H79" s="189"/>
      <c r="I79" s="189"/>
      <c r="J79" s="189">
        <f>I79+H79+G79</f>
        <v>8007.0716700000003</v>
      </c>
      <c r="K79" s="110">
        <f>J79*100/F79</f>
        <v>83.997507792018283</v>
      </c>
      <c r="L79" s="57" t="s">
        <v>304</v>
      </c>
      <c r="P79" s="138">
        <f>5.2+1.5+19.6+7.8+11.5+6.3+8.2+19.3+3+3.4+27.9+16+5.5+7.2+24+9.3</f>
        <v>175.7</v>
      </c>
    </row>
    <row r="80" spans="1:16" ht="403.5" customHeight="1">
      <c r="A80" s="63"/>
      <c r="B80" s="266"/>
      <c r="C80" s="191"/>
      <c r="D80" s="191"/>
      <c r="E80" s="190"/>
      <c r="F80" s="191"/>
      <c r="G80" s="191"/>
      <c r="H80" s="191"/>
      <c r="I80" s="191"/>
      <c r="J80" s="191"/>
      <c r="K80" s="111"/>
      <c r="L80" s="127" t="s">
        <v>287</v>
      </c>
    </row>
    <row r="81" spans="1:16" ht="401.25" customHeight="1">
      <c r="A81" s="43"/>
      <c r="B81" s="266"/>
      <c r="C81" s="191"/>
      <c r="D81" s="191"/>
      <c r="E81" s="190"/>
      <c r="F81" s="191"/>
      <c r="G81" s="191"/>
      <c r="H81" s="191"/>
      <c r="I81" s="191"/>
      <c r="J81" s="191"/>
      <c r="K81" s="111"/>
      <c r="L81" s="41" t="s">
        <v>305</v>
      </c>
      <c r="P81" s="138">
        <f>4.7+3.9+1.1+2.16+37.1+13.84+7.2+21.52+10+6.4+6+4.98+8.7+4.8+3+39.72+4.8+3.4+5.1+3.6+3.58+6+5+2+2.7+30+3.5+1.8+12.5+6+3.6+3.6+39.7+10+10+15+33+18.4+37.3+68.5+13.8+20+30+5.6+3.3+3.6</f>
        <v>580.5</v>
      </c>
    </row>
    <row r="82" spans="1:16" ht="409.5" customHeight="1">
      <c r="A82" s="44"/>
      <c r="B82" s="64"/>
      <c r="C82" s="196"/>
      <c r="D82" s="196"/>
      <c r="E82" s="193"/>
      <c r="F82" s="196"/>
      <c r="G82" s="196"/>
      <c r="H82" s="196"/>
      <c r="I82" s="196"/>
      <c r="J82" s="196"/>
      <c r="K82" s="112"/>
      <c r="L82" s="118" t="s">
        <v>306</v>
      </c>
    </row>
    <row r="83" spans="1:16" ht="303.75" customHeight="1">
      <c r="A83" s="44"/>
      <c r="B83" s="64"/>
      <c r="C83" s="196"/>
      <c r="D83" s="196"/>
      <c r="E83" s="193"/>
      <c r="F83" s="196"/>
      <c r="G83" s="196"/>
      <c r="H83" s="196"/>
      <c r="I83" s="196"/>
      <c r="J83" s="196"/>
      <c r="K83" s="112"/>
      <c r="L83" s="118" t="s">
        <v>307</v>
      </c>
    </row>
    <row r="84" spans="1:16" ht="56.25">
      <c r="A84" s="37" t="s">
        <v>53</v>
      </c>
      <c r="B84" s="38" t="s">
        <v>113</v>
      </c>
      <c r="C84" s="182">
        <f>C86+C87+C85</f>
        <v>12844.82848</v>
      </c>
      <c r="D84" s="182">
        <f>D86+D87+D85</f>
        <v>77654</v>
      </c>
      <c r="E84" s="182">
        <f>E86+E87+E85</f>
        <v>5970</v>
      </c>
      <c r="F84" s="182">
        <f t="shared" ref="F84:I84" si="2">F86+F87+F85</f>
        <v>96468.828479999996</v>
      </c>
      <c r="G84" s="182">
        <f t="shared" si="2"/>
        <v>9707.9499099999994</v>
      </c>
      <c r="H84" s="182">
        <f>H86+H87+H85</f>
        <v>76308.599249999999</v>
      </c>
      <c r="I84" s="182">
        <f t="shared" si="2"/>
        <v>5970</v>
      </c>
      <c r="J84" s="182">
        <f>J86+J87+J85</f>
        <v>91986.549159999995</v>
      </c>
      <c r="K84" s="105">
        <f t="shared" ref="K84:K87" si="3">J84*100/F84</f>
        <v>95.353650095451016</v>
      </c>
      <c r="L84" s="122"/>
    </row>
    <row r="85" spans="1:16" ht="294.75" customHeight="1">
      <c r="A85" s="65" t="s">
        <v>54</v>
      </c>
      <c r="B85" s="66" t="s">
        <v>67</v>
      </c>
      <c r="C85" s="200">
        <v>5820.0974800000004</v>
      </c>
      <c r="D85" s="200">
        <v>6259</v>
      </c>
      <c r="E85" s="200"/>
      <c r="F85" s="182">
        <f>E85+D85+C85</f>
        <v>12079.09748</v>
      </c>
      <c r="G85" s="181">
        <v>5795.3138200000003</v>
      </c>
      <c r="H85" s="181">
        <v>5518.7153099999996</v>
      </c>
      <c r="I85" s="181"/>
      <c r="J85" s="177">
        <f>I85+H85+G85</f>
        <v>11314.029129999999</v>
      </c>
      <c r="K85" s="109">
        <f>J85*100/F85</f>
        <v>93.666179519895707</v>
      </c>
      <c r="L85" s="121" t="s">
        <v>226</v>
      </c>
    </row>
    <row r="86" spans="1:16" ht="245.25" customHeight="1">
      <c r="A86" s="48" t="s">
        <v>56</v>
      </c>
      <c r="B86" s="36" t="s">
        <v>19</v>
      </c>
      <c r="C86" s="200"/>
      <c r="D86" s="200">
        <v>68882</v>
      </c>
      <c r="E86" s="200">
        <v>5970</v>
      </c>
      <c r="F86" s="182">
        <f t="shared" ref="F86:F92" si="4">E86+D86+C86</f>
        <v>74852</v>
      </c>
      <c r="H86" s="181">
        <v>68276.88394</v>
      </c>
      <c r="I86" s="181">
        <v>5970</v>
      </c>
      <c r="J86" s="177">
        <f>G86+H86+I86</f>
        <v>74246.88394</v>
      </c>
      <c r="K86" s="109">
        <f t="shared" si="3"/>
        <v>99.191583311067177</v>
      </c>
      <c r="L86" s="32" t="s">
        <v>227</v>
      </c>
    </row>
    <row r="87" spans="1:16" ht="294" customHeight="1">
      <c r="A87" s="48" t="s">
        <v>57</v>
      </c>
      <c r="B87" s="36" t="s">
        <v>20</v>
      </c>
      <c r="C87" s="200">
        <v>7024.7309999999998</v>
      </c>
      <c r="D87" s="200">
        <v>2513</v>
      </c>
      <c r="E87" s="200"/>
      <c r="F87" s="182">
        <f t="shared" si="4"/>
        <v>9537.7309999999998</v>
      </c>
      <c r="G87" s="181">
        <v>3912.63609</v>
      </c>
      <c r="H87" s="181">
        <v>2513</v>
      </c>
      <c r="I87" s="181"/>
      <c r="J87" s="177">
        <f>I87+H87+G87</f>
        <v>6425.63609</v>
      </c>
      <c r="K87" s="109">
        <f t="shared" si="3"/>
        <v>67.370699488169663</v>
      </c>
      <c r="L87" s="32" t="s">
        <v>228</v>
      </c>
    </row>
    <row r="88" spans="1:16" ht="153.75" customHeight="1">
      <c r="A88" s="80" t="s">
        <v>59</v>
      </c>
      <c r="B88" s="81" t="s">
        <v>121</v>
      </c>
      <c r="C88" s="189">
        <v>26942.228609999998</v>
      </c>
      <c r="D88" s="189">
        <f>2889.04+0.1</f>
        <v>2889.14</v>
      </c>
      <c r="E88" s="189"/>
      <c r="F88" s="189">
        <f>E88+D88+C88-0.1</f>
        <v>29831.268609999999</v>
      </c>
      <c r="G88" s="189">
        <v>21885.855960000001</v>
      </c>
      <c r="H88" s="189">
        <v>2889.04</v>
      </c>
      <c r="I88" s="189"/>
      <c r="J88" s="189">
        <f>I88+H88+G88</f>
        <v>24774.895960000002</v>
      </c>
      <c r="K88" s="110">
        <f>J88*100/F88</f>
        <v>83.050091780860413</v>
      </c>
      <c r="L88" s="116" t="s">
        <v>174</v>
      </c>
    </row>
    <row r="89" spans="1:16" ht="160.5" customHeight="1">
      <c r="A89" s="82"/>
      <c r="B89" s="83"/>
      <c r="C89" s="191"/>
      <c r="D89" s="191"/>
      <c r="E89" s="191"/>
      <c r="F89" s="191"/>
      <c r="G89" s="191"/>
      <c r="H89" s="191"/>
      <c r="I89" s="191"/>
      <c r="J89" s="191"/>
      <c r="K89" s="111"/>
      <c r="L89" s="117" t="s">
        <v>175</v>
      </c>
    </row>
    <row r="90" spans="1:16" ht="230.25" customHeight="1">
      <c r="A90" s="82"/>
      <c r="B90" s="83"/>
      <c r="C90" s="191"/>
      <c r="D90" s="191"/>
      <c r="E90" s="191"/>
      <c r="F90" s="191"/>
      <c r="G90" s="191"/>
      <c r="H90" s="191"/>
      <c r="I90" s="191"/>
      <c r="J90" s="191"/>
      <c r="K90" s="111"/>
      <c r="L90" s="83" t="s">
        <v>187</v>
      </c>
    </row>
    <row r="91" spans="1:16" ht="255" customHeight="1">
      <c r="A91" s="82"/>
      <c r="B91" s="83"/>
      <c r="C91" s="191"/>
      <c r="D91" s="191"/>
      <c r="E91" s="191"/>
      <c r="F91" s="191"/>
      <c r="G91" s="191"/>
      <c r="H91" s="191"/>
      <c r="I91" s="191"/>
      <c r="J91" s="191"/>
      <c r="K91" s="111"/>
      <c r="L91" s="83" t="s">
        <v>176</v>
      </c>
    </row>
    <row r="92" spans="1:16" ht="272.25" customHeight="1">
      <c r="A92" s="37" t="s">
        <v>61</v>
      </c>
      <c r="B92" s="67" t="s">
        <v>114</v>
      </c>
      <c r="C92" s="182">
        <v>21</v>
      </c>
      <c r="D92" s="182"/>
      <c r="E92" s="182"/>
      <c r="F92" s="182">
        <f t="shared" si="4"/>
        <v>21</v>
      </c>
      <c r="G92" s="182">
        <v>20.90972</v>
      </c>
      <c r="H92" s="182"/>
      <c r="I92" s="182"/>
      <c r="J92" s="182">
        <f>G92+H92+I92</f>
        <v>20.90972</v>
      </c>
      <c r="K92" s="105">
        <f>J92/F92*100</f>
        <v>99.570095238095234</v>
      </c>
      <c r="L92" s="122" t="s">
        <v>211</v>
      </c>
    </row>
    <row r="93" spans="1:16" ht="94.5" customHeight="1">
      <c r="A93" s="68" t="s">
        <v>62</v>
      </c>
      <c r="B93" s="39" t="s">
        <v>115</v>
      </c>
      <c r="C93" s="182">
        <f>C94+C95+C97+C96</f>
        <v>168.33721</v>
      </c>
      <c r="D93" s="182">
        <f t="shared" ref="D93:I93" si="5">D94+D95+D97+D96</f>
        <v>0</v>
      </c>
      <c r="E93" s="182">
        <f t="shared" si="5"/>
        <v>0</v>
      </c>
      <c r="F93" s="182">
        <f t="shared" si="5"/>
        <v>168.33721</v>
      </c>
      <c r="G93" s="182">
        <f>G94+G95+G97+G96+0.1</f>
        <v>147.41616000000002</v>
      </c>
      <c r="H93" s="182">
        <f t="shared" si="5"/>
        <v>0</v>
      </c>
      <c r="I93" s="182">
        <f t="shared" si="5"/>
        <v>0</v>
      </c>
      <c r="J93" s="182">
        <f>J94+J95+J97+J96+0.1</f>
        <v>147.41616000000002</v>
      </c>
      <c r="K93" s="105">
        <f>J93*100/F93</f>
        <v>87.57193967988421</v>
      </c>
      <c r="L93" s="122"/>
    </row>
    <row r="94" spans="1:16" ht="119.25" customHeight="1">
      <c r="A94" s="69" t="s">
        <v>102</v>
      </c>
      <c r="B94" s="36" t="s">
        <v>22</v>
      </c>
      <c r="C94" s="200">
        <v>17.797999999999998</v>
      </c>
      <c r="D94" s="200"/>
      <c r="E94" s="200"/>
      <c r="F94" s="182">
        <f>E94+D94+C94</f>
        <v>17.797999999999998</v>
      </c>
      <c r="G94" s="200">
        <v>16.797999999999998</v>
      </c>
      <c r="H94" s="182"/>
      <c r="I94" s="182"/>
      <c r="J94" s="182">
        <f>I94+H94+G94</f>
        <v>16.797999999999998</v>
      </c>
      <c r="K94" s="105">
        <f>J94*100/F94</f>
        <v>94.381391167546909</v>
      </c>
      <c r="L94" s="123" t="s">
        <v>207</v>
      </c>
    </row>
    <row r="95" spans="1:16" ht="120.75" customHeight="1">
      <c r="A95" s="70" t="s">
        <v>103</v>
      </c>
      <c r="B95" s="62" t="s">
        <v>70</v>
      </c>
      <c r="C95" s="200">
        <v>50</v>
      </c>
      <c r="D95" s="200"/>
      <c r="E95" s="200"/>
      <c r="F95" s="182">
        <f>E95+D95+C95</f>
        <v>50</v>
      </c>
      <c r="G95" s="200">
        <v>49.861069999999998</v>
      </c>
      <c r="H95" s="182"/>
      <c r="I95" s="182"/>
      <c r="J95" s="182">
        <f>I95+H95+G95</f>
        <v>49.861069999999998</v>
      </c>
      <c r="K95" s="105">
        <f>J95*100/F95</f>
        <v>99.722139999999996</v>
      </c>
      <c r="L95" s="123" t="s">
        <v>208</v>
      </c>
    </row>
    <row r="96" spans="1:16" ht="177.75" customHeight="1">
      <c r="A96" s="48" t="s">
        <v>104</v>
      </c>
      <c r="B96" s="66" t="s">
        <v>24</v>
      </c>
      <c r="C96" s="200">
        <v>95.539209999999997</v>
      </c>
      <c r="D96" s="200"/>
      <c r="E96" s="200"/>
      <c r="F96" s="182">
        <f>E96+D96+C96</f>
        <v>95.539209999999997</v>
      </c>
      <c r="G96" s="200">
        <v>75.757090000000005</v>
      </c>
      <c r="H96" s="200"/>
      <c r="I96" s="200"/>
      <c r="J96" s="182">
        <f>I96+H96+G96</f>
        <v>75.757090000000005</v>
      </c>
      <c r="K96" s="105">
        <f>J96*100/F96</f>
        <v>79.294239506481176</v>
      </c>
      <c r="L96" s="128" t="s">
        <v>289</v>
      </c>
    </row>
    <row r="97" spans="1:12" ht="59.25" customHeight="1">
      <c r="A97" s="48" t="s">
        <v>105</v>
      </c>
      <c r="B97" s="66" t="s">
        <v>25</v>
      </c>
      <c r="C97" s="200">
        <v>5</v>
      </c>
      <c r="D97" s="200"/>
      <c r="E97" s="200"/>
      <c r="F97" s="182">
        <f>E97+D97+C97</f>
        <v>5</v>
      </c>
      <c r="G97" s="200">
        <f>4.95-0.05</f>
        <v>4.9000000000000004</v>
      </c>
      <c r="H97" s="200"/>
      <c r="I97" s="200"/>
      <c r="J97" s="182">
        <f>I97+H97+G97</f>
        <v>4.9000000000000004</v>
      </c>
      <c r="K97" s="105">
        <f>J97*100/F97</f>
        <v>98.000000000000014</v>
      </c>
      <c r="L97" s="121" t="s">
        <v>311</v>
      </c>
    </row>
    <row r="98" spans="1:12" ht="156.75" customHeight="1">
      <c r="A98" s="50" t="s">
        <v>63</v>
      </c>
      <c r="B98" s="51" t="s">
        <v>116</v>
      </c>
      <c r="C98" s="189">
        <v>1734.5</v>
      </c>
      <c r="D98" s="189"/>
      <c r="E98" s="189"/>
      <c r="F98" s="189">
        <f>E98+D98+C98</f>
        <v>1734.5</v>
      </c>
      <c r="G98" s="189">
        <v>1621.4448500000001</v>
      </c>
      <c r="H98" s="189"/>
      <c r="I98" s="189"/>
      <c r="J98" s="189">
        <f>G98+I98+H98</f>
        <v>1621.4448500000001</v>
      </c>
      <c r="K98" s="110">
        <f>J98/F98*100</f>
        <v>93.481974632458929</v>
      </c>
      <c r="L98" s="35" t="s">
        <v>177</v>
      </c>
    </row>
    <row r="99" spans="1:12" ht="115.5" customHeight="1">
      <c r="A99" s="63"/>
      <c r="B99" s="95"/>
      <c r="C99" s="191"/>
      <c r="D99" s="191"/>
      <c r="E99" s="191"/>
      <c r="F99" s="191"/>
      <c r="G99" s="191"/>
      <c r="H99" s="191"/>
      <c r="I99" s="191"/>
      <c r="J99" s="191"/>
      <c r="K99" s="111"/>
      <c r="L99" s="41" t="s">
        <v>178</v>
      </c>
    </row>
    <row r="100" spans="1:12" ht="197.25" customHeight="1">
      <c r="A100" s="94"/>
      <c r="B100" s="96"/>
      <c r="C100" s="196"/>
      <c r="D100" s="196"/>
      <c r="E100" s="191"/>
      <c r="F100" s="196"/>
      <c r="G100" s="196"/>
      <c r="H100" s="196"/>
      <c r="I100" s="196"/>
      <c r="J100" s="196"/>
      <c r="K100" s="112"/>
      <c r="L100" s="118" t="s">
        <v>180</v>
      </c>
    </row>
    <row r="101" spans="1:12" ht="76.5" customHeight="1">
      <c r="A101" s="68" t="s">
        <v>64</v>
      </c>
      <c r="B101" s="71" t="s">
        <v>117</v>
      </c>
      <c r="C101" s="189">
        <f t="shared" ref="C101:J101" si="6">C102+C111</f>
        <v>39560.224999999999</v>
      </c>
      <c r="D101" s="182">
        <f t="shared" si="6"/>
        <v>3000</v>
      </c>
      <c r="E101" s="189">
        <f t="shared" si="6"/>
        <v>0</v>
      </c>
      <c r="F101" s="182">
        <f t="shared" si="6"/>
        <v>42560.224999999999</v>
      </c>
      <c r="G101" s="182">
        <f t="shared" si="6"/>
        <v>35549.09938</v>
      </c>
      <c r="H101" s="182">
        <f t="shared" si="6"/>
        <v>2993.76458</v>
      </c>
      <c r="I101" s="182">
        <f t="shared" si="6"/>
        <v>0</v>
      </c>
      <c r="J101" s="182">
        <f t="shared" si="6"/>
        <v>38542.863960000002</v>
      </c>
      <c r="K101" s="105">
        <f>J101*100/F101</f>
        <v>90.560761744093227</v>
      </c>
      <c r="L101" s="122"/>
    </row>
    <row r="102" spans="1:12" ht="348.75" customHeight="1">
      <c r="A102" s="72" t="s">
        <v>65</v>
      </c>
      <c r="B102" s="73" t="s">
        <v>26</v>
      </c>
      <c r="C102" s="188">
        <v>38701.724999999999</v>
      </c>
      <c r="D102" s="188">
        <v>3000</v>
      </c>
      <c r="E102" s="188"/>
      <c r="F102" s="189">
        <f>E102+D102+C102</f>
        <v>41701.724999999999</v>
      </c>
      <c r="G102" s="188">
        <v>34702.220739999997</v>
      </c>
      <c r="H102" s="188">
        <v>2993.76458</v>
      </c>
      <c r="I102" s="188"/>
      <c r="J102" s="189">
        <f>I102+H102+G102</f>
        <v>37695.98532</v>
      </c>
      <c r="K102" s="110">
        <f>J102*100/F102</f>
        <v>90.394306998091807</v>
      </c>
      <c r="L102" s="125" t="s">
        <v>188</v>
      </c>
    </row>
    <row r="103" spans="1:12" ht="56.25">
      <c r="A103" s="76"/>
      <c r="B103" s="89"/>
      <c r="C103" s="190"/>
      <c r="D103" s="190"/>
      <c r="E103" s="190"/>
      <c r="F103" s="191"/>
      <c r="G103" s="190"/>
      <c r="H103" s="190"/>
      <c r="I103" s="190"/>
      <c r="J103" s="191"/>
      <c r="K103" s="111"/>
      <c r="L103" s="126" t="s">
        <v>189</v>
      </c>
    </row>
    <row r="104" spans="1:12" ht="60.75" customHeight="1">
      <c r="A104" s="76"/>
      <c r="B104" s="89"/>
      <c r="C104" s="190"/>
      <c r="D104" s="190"/>
      <c r="E104" s="190"/>
      <c r="F104" s="191"/>
      <c r="G104" s="190"/>
      <c r="H104" s="190"/>
      <c r="I104" s="190"/>
      <c r="J104" s="191"/>
      <c r="K104" s="111"/>
      <c r="L104" s="135" t="s">
        <v>194</v>
      </c>
    </row>
    <row r="105" spans="1:12" ht="153" customHeight="1">
      <c r="A105" s="76"/>
      <c r="B105" s="89"/>
      <c r="C105" s="190"/>
      <c r="D105" s="190"/>
      <c r="E105" s="190"/>
      <c r="F105" s="191"/>
      <c r="G105" s="190"/>
      <c r="H105" s="190"/>
      <c r="I105" s="190"/>
      <c r="J105" s="191"/>
      <c r="K105" s="111"/>
      <c r="L105" s="135" t="s">
        <v>195</v>
      </c>
    </row>
    <row r="106" spans="1:12" ht="115.5" customHeight="1">
      <c r="A106" s="76"/>
      <c r="B106" s="89"/>
      <c r="C106" s="190"/>
      <c r="D106" s="190"/>
      <c r="E106" s="190"/>
      <c r="F106" s="190"/>
      <c r="G106" s="190"/>
      <c r="H106" s="190"/>
      <c r="I106" s="190"/>
      <c r="J106" s="190"/>
      <c r="K106" s="136"/>
      <c r="L106" s="135" t="s">
        <v>192</v>
      </c>
    </row>
    <row r="107" spans="1:12" ht="320.25" customHeight="1">
      <c r="A107" s="76"/>
      <c r="B107" s="89"/>
      <c r="C107" s="190"/>
      <c r="D107" s="190"/>
      <c r="E107" s="190"/>
      <c r="F107" s="191"/>
      <c r="G107" s="190"/>
      <c r="H107" s="190"/>
      <c r="I107" s="190"/>
      <c r="J107" s="191"/>
      <c r="K107" s="111"/>
      <c r="L107" s="135" t="s">
        <v>190</v>
      </c>
    </row>
    <row r="108" spans="1:12" ht="252.75" customHeight="1">
      <c r="A108" s="76"/>
      <c r="B108" s="89"/>
      <c r="C108" s="190"/>
      <c r="D108" s="190"/>
      <c r="E108" s="190"/>
      <c r="F108" s="191"/>
      <c r="G108" s="190"/>
      <c r="H108" s="190"/>
      <c r="I108" s="190"/>
      <c r="J108" s="191"/>
      <c r="K108" s="111"/>
      <c r="L108" s="135" t="s">
        <v>191</v>
      </c>
    </row>
    <row r="109" spans="1:12" ht="37.5" hidden="1">
      <c r="A109" s="72"/>
      <c r="B109" s="34"/>
      <c r="C109" s="188"/>
      <c r="D109" s="188"/>
      <c r="E109" s="188"/>
      <c r="F109" s="189"/>
      <c r="G109" s="188"/>
      <c r="H109" s="188"/>
      <c r="I109" s="188"/>
      <c r="J109" s="189"/>
      <c r="K109" s="110"/>
      <c r="L109" s="125" t="s">
        <v>143</v>
      </c>
    </row>
    <row r="110" spans="1:12" ht="102.75" customHeight="1">
      <c r="A110" s="76"/>
      <c r="B110" s="89"/>
      <c r="C110" s="190"/>
      <c r="D110" s="190"/>
      <c r="E110" s="190"/>
      <c r="F110" s="191"/>
      <c r="G110" s="190"/>
      <c r="H110" s="190"/>
      <c r="I110" s="190"/>
      <c r="J110" s="191"/>
      <c r="K110" s="111"/>
      <c r="L110" s="126" t="s">
        <v>193</v>
      </c>
    </row>
    <row r="111" spans="1:12" ht="50.25" customHeight="1">
      <c r="A111" s="69" t="s">
        <v>66</v>
      </c>
      <c r="B111" s="36" t="s">
        <v>27</v>
      </c>
      <c r="C111" s="200">
        <v>858.5</v>
      </c>
      <c r="D111" s="200"/>
      <c r="E111" s="200"/>
      <c r="F111" s="182">
        <f>E111+D111+C111</f>
        <v>858.5</v>
      </c>
      <c r="G111" s="200">
        <v>846.87864000000002</v>
      </c>
      <c r="H111" s="200"/>
      <c r="I111" s="200"/>
      <c r="J111" s="182">
        <f>I111+H111+G111</f>
        <v>846.87864000000002</v>
      </c>
      <c r="K111" s="105">
        <f>J111*100/F111</f>
        <v>98.64631799650553</v>
      </c>
      <c r="L111" s="122" t="s">
        <v>147</v>
      </c>
    </row>
    <row r="112" spans="1:12" ht="191.25" customHeight="1">
      <c r="A112" s="50" t="s">
        <v>68</v>
      </c>
      <c r="B112" s="57" t="s">
        <v>51</v>
      </c>
      <c r="C112" s="189">
        <v>136828.57462</v>
      </c>
      <c r="D112" s="189">
        <v>1330.9</v>
      </c>
      <c r="E112" s="189"/>
      <c r="F112" s="189">
        <f>E112+D112+C112</f>
        <v>138159.47461999999</v>
      </c>
      <c r="G112" s="189">
        <v>133862.60167</v>
      </c>
      <c r="H112" s="189">
        <v>1292.3994700000001</v>
      </c>
      <c r="I112" s="189"/>
      <c r="J112" s="189">
        <f>SUM(G112:I112)</f>
        <v>135155.00114000001</v>
      </c>
      <c r="K112" s="110">
        <f>J112*100/F112</f>
        <v>97.825358348919877</v>
      </c>
      <c r="L112" s="35" t="s">
        <v>210</v>
      </c>
    </row>
    <row r="113" spans="1:16" ht="274.5" customHeight="1">
      <c r="A113" s="44"/>
      <c r="B113" s="59"/>
      <c r="C113" s="196"/>
      <c r="D113" s="196"/>
      <c r="E113" s="196"/>
      <c r="F113" s="196"/>
      <c r="G113" s="196"/>
      <c r="H113" s="196"/>
      <c r="I113" s="196"/>
      <c r="J113" s="196"/>
      <c r="K113" s="112"/>
      <c r="L113" s="59" t="s">
        <v>260</v>
      </c>
    </row>
    <row r="114" spans="1:16" ht="36.75" customHeight="1">
      <c r="A114" s="74" t="s">
        <v>69</v>
      </c>
      <c r="B114" s="39" t="s">
        <v>118</v>
      </c>
      <c r="C114" s="182">
        <f t="shared" ref="C114:I114" si="7">C117+C115+C116+C118</f>
        <v>374.4</v>
      </c>
      <c r="D114" s="182">
        <f t="shared" si="7"/>
        <v>822.23213999999996</v>
      </c>
      <c r="E114" s="182">
        <f t="shared" si="7"/>
        <v>1603.7678599999999</v>
      </c>
      <c r="F114" s="182">
        <f t="shared" si="7"/>
        <v>2800.4</v>
      </c>
      <c r="G114" s="182">
        <f t="shared" si="7"/>
        <v>374.4</v>
      </c>
      <c r="H114" s="182">
        <f t="shared" si="7"/>
        <v>822.23213999999996</v>
      </c>
      <c r="I114" s="182">
        <f t="shared" si="7"/>
        <v>1603.7678599999999</v>
      </c>
      <c r="J114" s="182">
        <f t="shared" ref="J114:J118" si="8">I114+H114+G114</f>
        <v>2800.4</v>
      </c>
      <c r="K114" s="105">
        <f t="shared" ref="K114:K116" si="9">J114*100/F114</f>
        <v>100</v>
      </c>
      <c r="L114" s="122"/>
    </row>
    <row r="115" spans="1:16" ht="39" hidden="1" customHeight="1">
      <c r="A115" s="69" t="s">
        <v>136</v>
      </c>
      <c r="B115" s="75" t="s">
        <v>28</v>
      </c>
      <c r="C115" s="200">
        <v>0</v>
      </c>
      <c r="D115" s="200"/>
      <c r="E115" s="200"/>
      <c r="F115" s="182">
        <f>E115+D115+C115</f>
        <v>0</v>
      </c>
      <c r="G115" s="200">
        <v>0</v>
      </c>
      <c r="H115" s="200"/>
      <c r="I115" s="200"/>
      <c r="J115" s="182">
        <f t="shared" si="8"/>
        <v>0</v>
      </c>
      <c r="K115" s="105">
        <v>0</v>
      </c>
      <c r="L115" s="122"/>
    </row>
    <row r="116" spans="1:16" ht="93.75" hidden="1">
      <c r="A116" s="69" t="s">
        <v>75</v>
      </c>
      <c r="B116" s="75" t="s">
        <v>29</v>
      </c>
      <c r="C116" s="200"/>
      <c r="D116" s="200"/>
      <c r="E116" s="200"/>
      <c r="F116" s="182">
        <f>E116+D116+C116</f>
        <v>0</v>
      </c>
      <c r="G116" s="200"/>
      <c r="H116" s="200"/>
      <c r="I116" s="200"/>
      <c r="J116" s="182">
        <f t="shared" si="8"/>
        <v>0</v>
      </c>
      <c r="K116" s="105" t="e">
        <f t="shared" si="9"/>
        <v>#DIV/0!</v>
      </c>
      <c r="L116" s="123"/>
    </row>
    <row r="117" spans="1:16" ht="59.25" customHeight="1">
      <c r="A117" s="69" t="s">
        <v>136</v>
      </c>
      <c r="B117" s="75" t="s">
        <v>30</v>
      </c>
      <c r="C117" s="200">
        <v>374.4</v>
      </c>
      <c r="D117" s="200">
        <v>822.23213999999996</v>
      </c>
      <c r="E117" s="200">
        <v>1603.7678599999999</v>
      </c>
      <c r="F117" s="182">
        <f>E117+D117+C117</f>
        <v>2800.4</v>
      </c>
      <c r="G117" s="202">
        <v>374.4</v>
      </c>
      <c r="H117" s="202">
        <v>822.23213999999996</v>
      </c>
      <c r="I117" s="202">
        <v>1603.7678599999999</v>
      </c>
      <c r="J117" s="182">
        <f t="shared" si="8"/>
        <v>2800.4</v>
      </c>
      <c r="K117" s="105">
        <f>J117*100/F117</f>
        <v>100</v>
      </c>
      <c r="L117" s="122" t="s">
        <v>185</v>
      </c>
    </row>
    <row r="118" spans="1:16" ht="93.75" hidden="1">
      <c r="A118" s="69" t="s">
        <v>71</v>
      </c>
      <c r="B118" s="75" t="s">
        <v>31</v>
      </c>
      <c r="C118" s="200"/>
      <c r="D118" s="200"/>
      <c r="E118" s="200"/>
      <c r="F118" s="182">
        <f>E118+D118+C118</f>
        <v>0</v>
      </c>
      <c r="G118" s="202"/>
      <c r="H118" s="202"/>
      <c r="I118" s="202"/>
      <c r="J118" s="182">
        <f t="shared" si="8"/>
        <v>0</v>
      </c>
      <c r="K118" s="105" t="e">
        <f t="shared" ref="K118:K128" si="10">J118*100/F118</f>
        <v>#DIV/0!</v>
      </c>
      <c r="L118" s="122" t="s">
        <v>135</v>
      </c>
    </row>
    <row r="119" spans="1:16" ht="336.75" customHeight="1">
      <c r="A119" s="267" t="s">
        <v>72</v>
      </c>
      <c r="B119" s="269" t="s">
        <v>138</v>
      </c>
      <c r="C119" s="189">
        <v>3959.40416</v>
      </c>
      <c r="D119" s="189">
        <v>500</v>
      </c>
      <c r="E119" s="189"/>
      <c r="F119" s="189">
        <f>E119+D119+C119</f>
        <v>4459.40416</v>
      </c>
      <c r="G119" s="189">
        <v>3377.8276000000001</v>
      </c>
      <c r="H119" s="189">
        <f>486.452-0.05</f>
        <v>486.40199999999999</v>
      </c>
      <c r="I119" s="189"/>
      <c r="J119" s="189">
        <f>I119+H119+G119</f>
        <v>3864.2296000000001</v>
      </c>
      <c r="K119" s="110">
        <f>J119*100/F119</f>
        <v>86.653495878696049</v>
      </c>
      <c r="L119" s="125" t="s">
        <v>313</v>
      </c>
      <c r="P119" s="138">
        <f>5.5+1001.9+1362.5+348.3+304+17.3+8.2+48.7+70.3+109+52.3+14.7+35.1</f>
        <v>3377.8</v>
      </c>
    </row>
    <row r="120" spans="1:16" ht="44.25" customHeight="1">
      <c r="A120" s="268"/>
      <c r="B120" s="270"/>
      <c r="C120" s="196"/>
      <c r="D120" s="196"/>
      <c r="E120" s="196"/>
      <c r="F120" s="196"/>
      <c r="G120" s="196"/>
      <c r="H120" s="196"/>
      <c r="I120" s="191"/>
      <c r="J120" s="191"/>
      <c r="K120" s="112"/>
      <c r="L120" s="133" t="s">
        <v>312</v>
      </c>
    </row>
    <row r="121" spans="1:16" ht="120" customHeight="1">
      <c r="A121" s="68" t="s">
        <v>73</v>
      </c>
      <c r="B121" s="39" t="s">
        <v>119</v>
      </c>
      <c r="C121" s="177">
        <f t="shared" ref="C121:J121" si="11">C122+C126+C127</f>
        <v>18748.657010000003</v>
      </c>
      <c r="D121" s="177">
        <f t="shared" si="11"/>
        <v>5000</v>
      </c>
      <c r="E121" s="177">
        <f t="shared" si="11"/>
        <v>0</v>
      </c>
      <c r="F121" s="177">
        <f t="shared" si="11"/>
        <v>23748.657010000003</v>
      </c>
      <c r="G121" s="177">
        <f>G122+G126+G127-0.1</f>
        <v>15375.16821</v>
      </c>
      <c r="H121" s="177">
        <f t="shared" si="11"/>
        <v>4948.6538300000002</v>
      </c>
      <c r="I121" s="177">
        <f t="shared" si="11"/>
        <v>0</v>
      </c>
      <c r="J121" s="177">
        <f t="shared" si="11"/>
        <v>20323.922040000001</v>
      </c>
      <c r="K121" s="105">
        <f t="shared" si="10"/>
        <v>85.579247834696815</v>
      </c>
      <c r="L121" s="137"/>
    </row>
    <row r="122" spans="1:16" ht="393" customHeight="1">
      <c r="A122" s="72" t="s">
        <v>74</v>
      </c>
      <c r="B122" s="56" t="s">
        <v>32</v>
      </c>
      <c r="C122" s="178">
        <v>8853.5040000000008</v>
      </c>
      <c r="D122" s="203">
        <v>5000</v>
      </c>
      <c r="E122" s="178"/>
      <c r="F122" s="180">
        <f>E122+D122+C122</f>
        <v>13853.504000000001</v>
      </c>
      <c r="G122" s="178">
        <v>5602.0310300000001</v>
      </c>
      <c r="H122" s="178">
        <v>4948.6538300000002</v>
      </c>
      <c r="I122" s="178"/>
      <c r="J122" s="180">
        <f>I122+H122+G122</f>
        <v>10550.684860000001</v>
      </c>
      <c r="K122" s="104">
        <f t="shared" si="10"/>
        <v>76.158962093633491</v>
      </c>
      <c r="L122" s="35" t="s">
        <v>290</v>
      </c>
    </row>
    <row r="123" spans="1:16" ht="51.75" hidden="1" customHeight="1">
      <c r="A123" s="76"/>
      <c r="B123" s="77"/>
      <c r="C123" s="199"/>
      <c r="D123" s="204"/>
      <c r="E123" s="199"/>
      <c r="F123" s="192"/>
      <c r="G123" s="199"/>
      <c r="H123" s="199"/>
      <c r="I123" s="199"/>
      <c r="J123" s="192"/>
      <c r="K123" s="106"/>
      <c r="L123" s="127" t="s">
        <v>142</v>
      </c>
    </row>
    <row r="124" spans="1:16" ht="381" customHeight="1">
      <c r="A124" s="76"/>
      <c r="B124" s="77"/>
      <c r="C124" s="199"/>
      <c r="D124" s="204"/>
      <c r="E124" s="199"/>
      <c r="F124" s="192"/>
      <c r="G124" s="199"/>
      <c r="H124" s="199"/>
      <c r="I124" s="199"/>
      <c r="J124" s="192"/>
      <c r="K124" s="106"/>
      <c r="L124" s="127" t="s">
        <v>198</v>
      </c>
    </row>
    <row r="125" spans="1:16" ht="216" customHeight="1">
      <c r="A125" s="78"/>
      <c r="B125" s="79"/>
      <c r="C125" s="197"/>
      <c r="D125" s="205"/>
      <c r="E125" s="197"/>
      <c r="F125" s="198"/>
      <c r="G125" s="197"/>
      <c r="H125" s="197"/>
      <c r="I125" s="197"/>
      <c r="J125" s="198"/>
      <c r="K125" s="108"/>
      <c r="L125" s="59" t="s">
        <v>197</v>
      </c>
    </row>
    <row r="126" spans="1:16" hidden="1">
      <c r="A126" s="69" t="s">
        <v>75</v>
      </c>
      <c r="B126" s="66" t="s">
        <v>33</v>
      </c>
      <c r="C126" s="181">
        <v>0</v>
      </c>
      <c r="D126" s="181"/>
      <c r="E126" s="181"/>
      <c r="F126" s="177">
        <f>C126</f>
        <v>0</v>
      </c>
      <c r="G126" s="181">
        <v>0</v>
      </c>
      <c r="H126" s="181"/>
      <c r="I126" s="181"/>
      <c r="J126" s="177">
        <f>I126+H126+G126</f>
        <v>0</v>
      </c>
      <c r="K126" s="109">
        <v>0</v>
      </c>
      <c r="L126" s="49"/>
    </row>
    <row r="127" spans="1:16" ht="95.25" customHeight="1">
      <c r="A127" s="70" t="s">
        <v>75</v>
      </c>
      <c r="B127" s="66" t="s">
        <v>17</v>
      </c>
      <c r="C127" s="181">
        <v>9895.15301</v>
      </c>
      <c r="D127" s="181"/>
      <c r="E127" s="181"/>
      <c r="F127" s="177">
        <f>E127+D127+C127</f>
        <v>9895.15301</v>
      </c>
      <c r="G127" s="181">
        <v>9773.2371800000001</v>
      </c>
      <c r="H127" s="181"/>
      <c r="I127" s="181"/>
      <c r="J127" s="177">
        <f>I127+H127+G127</f>
        <v>9773.2371800000001</v>
      </c>
      <c r="K127" s="109">
        <f t="shared" si="10"/>
        <v>98.767923751388253</v>
      </c>
      <c r="L127" s="49" t="s">
        <v>199</v>
      </c>
    </row>
    <row r="128" spans="1:16" ht="119.25" customHeight="1">
      <c r="A128" s="37" t="s">
        <v>76</v>
      </c>
      <c r="B128" s="38" t="s">
        <v>120</v>
      </c>
      <c r="C128" s="182">
        <v>107</v>
      </c>
      <c r="D128" s="182"/>
      <c r="E128" s="182"/>
      <c r="F128" s="182">
        <f>E128+D128+C128</f>
        <v>107</v>
      </c>
      <c r="G128" s="182">
        <v>75.444479999999999</v>
      </c>
      <c r="H128" s="182"/>
      <c r="I128" s="182"/>
      <c r="J128" s="182">
        <f>SUM(G128:I128)</f>
        <v>75.444479999999999</v>
      </c>
      <c r="K128" s="109">
        <f t="shared" si="10"/>
        <v>70.508859813084115</v>
      </c>
      <c r="L128" s="49" t="s">
        <v>215</v>
      </c>
    </row>
    <row r="129" spans="1:16" s="6" customFormat="1" ht="40.5" customHeight="1">
      <c r="A129" s="271" t="s">
        <v>77</v>
      </c>
      <c r="B129" s="272"/>
      <c r="C129" s="206">
        <f t="shared" ref="C129:J129" si="12">C101+C121+C119+C88+C114+C92+C93+C46+C84+C98+C79+C47+C12+C112+C128+C11+C7</f>
        <v>767998.69792999991</v>
      </c>
      <c r="D129" s="206">
        <f>D101+D121+D119+D88+D114+D92+D93+D46+D84+D98+D79+D47+D12+D112+D128+D11+D7-0.1</f>
        <v>782141.71865000005</v>
      </c>
      <c r="E129" s="206">
        <f t="shared" si="12"/>
        <v>153563.46161</v>
      </c>
      <c r="F129" s="206">
        <f t="shared" si="12"/>
        <v>1703703.8781900001</v>
      </c>
      <c r="G129" s="206">
        <f>G101+G121+G119+G88+G114+G92+G93+G46+G84+G98+G79+G47+G12+G112+G128+G11+G7+0.1</f>
        <v>704878.3394099999</v>
      </c>
      <c r="H129" s="206">
        <f>H101+H121+H119+H88+H114+H92+H93+H46+H84+H98+H79+H47+H12+H112+H128+H11+H7-0.1</f>
        <v>779613.75089999998</v>
      </c>
      <c r="I129" s="206">
        <f t="shared" si="12"/>
        <v>144343.58374</v>
      </c>
      <c r="J129" s="206">
        <f t="shared" si="12"/>
        <v>1628835.6740500005</v>
      </c>
      <c r="K129" s="113">
        <f>J129/F129*100</f>
        <v>95.605562380973225</v>
      </c>
      <c r="L129" s="129"/>
      <c r="P129" s="138"/>
    </row>
    <row r="130" spans="1:16" s="6" customFormat="1" ht="108.75" customHeight="1">
      <c r="A130" s="25"/>
      <c r="B130" s="25"/>
      <c r="C130" s="207"/>
      <c r="D130" s="207"/>
      <c r="E130" s="207"/>
      <c r="F130" s="207"/>
      <c r="G130" s="207"/>
      <c r="H130" s="207"/>
      <c r="I130" s="207"/>
      <c r="J130" s="207"/>
      <c r="K130" s="114"/>
      <c r="L130" s="171"/>
      <c r="P130" s="138"/>
    </row>
    <row r="131" spans="1:16" ht="0.75" hidden="1" customHeight="1">
      <c r="A131" s="84"/>
      <c r="B131" s="85"/>
      <c r="C131" s="208"/>
      <c r="D131" s="208"/>
      <c r="E131" s="208"/>
      <c r="F131" s="208">
        <f>F129-ОТЧЕТ!B6</f>
        <v>0</v>
      </c>
      <c r="G131" s="208"/>
      <c r="H131" s="208"/>
      <c r="I131" s="208"/>
      <c r="J131" s="208">
        <f>J129-ОТЧЕТ!E6</f>
        <v>-5.5209999904036522E-2</v>
      </c>
      <c r="K131" s="115"/>
      <c r="L131" s="84"/>
    </row>
    <row r="132" spans="1:16" ht="20.25">
      <c r="A132" s="90" t="s">
        <v>78</v>
      </c>
      <c r="B132" s="90"/>
      <c r="C132" s="209"/>
      <c r="D132" s="209"/>
      <c r="E132" s="209"/>
      <c r="F132" s="209"/>
      <c r="G132" s="209"/>
      <c r="H132" s="209"/>
      <c r="I132" s="209"/>
      <c r="J132" s="209"/>
      <c r="K132" s="18"/>
      <c r="L132" s="84"/>
    </row>
    <row r="133" spans="1:16" ht="20.25">
      <c r="A133" s="214" t="s">
        <v>79</v>
      </c>
      <c r="B133" s="214"/>
      <c r="C133" s="210"/>
      <c r="D133" s="209"/>
      <c r="E133" s="209"/>
      <c r="F133" s="209"/>
      <c r="G133" s="209"/>
      <c r="H133" s="209"/>
      <c r="I133" s="209"/>
      <c r="J133" s="209"/>
      <c r="K133" s="18"/>
      <c r="L133" s="84"/>
    </row>
    <row r="134" spans="1:16" ht="20.25">
      <c r="A134" s="7" t="s">
        <v>80</v>
      </c>
      <c r="B134" s="7"/>
      <c r="C134" s="211"/>
      <c r="D134" s="211"/>
      <c r="E134" s="212"/>
      <c r="F134" s="213"/>
      <c r="G134" s="212"/>
      <c r="H134" s="212"/>
      <c r="I134" s="212"/>
      <c r="J134" s="213"/>
      <c r="K134" s="8" t="s">
        <v>81</v>
      </c>
    </row>
    <row r="135" spans="1:16" ht="19.5">
      <c r="B135" s="86"/>
    </row>
    <row r="136" spans="1:16" ht="62.25" customHeight="1">
      <c r="L136" s="27"/>
    </row>
    <row r="137" spans="1:16">
      <c r="A137" s="91" t="s">
        <v>82</v>
      </c>
      <c r="B137" s="91"/>
      <c r="L137" s="172"/>
    </row>
    <row r="138" spans="1:16" hidden="1">
      <c r="A138" s="91" t="s">
        <v>106</v>
      </c>
      <c r="B138" s="91"/>
      <c r="L138" s="172"/>
    </row>
    <row r="139" spans="1:16" hidden="1">
      <c r="A139" s="91" t="s">
        <v>107</v>
      </c>
      <c r="B139" s="91"/>
      <c r="L139" s="172"/>
    </row>
    <row r="140" spans="1:16">
      <c r="A140" s="273" t="s">
        <v>83</v>
      </c>
      <c r="B140" s="273"/>
      <c r="L140" s="173"/>
    </row>
    <row r="143" spans="1:16">
      <c r="L143" s="172"/>
    </row>
    <row r="144" spans="1:16">
      <c r="L144" s="172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3">
    <mergeCell ref="A1:L1"/>
    <mergeCell ref="A2:L2"/>
    <mergeCell ref="A4:A5"/>
    <mergeCell ref="B4:B5"/>
    <mergeCell ref="C4:F4"/>
    <mergeCell ref="G4:J4"/>
    <mergeCell ref="K4:K5"/>
    <mergeCell ref="L4:L5"/>
    <mergeCell ref="B79:B81"/>
    <mergeCell ref="A119:A120"/>
    <mergeCell ref="B119:B120"/>
    <mergeCell ref="A129:B129"/>
    <mergeCell ref="A140:B140"/>
  </mergeCells>
  <pageMargins left="0.25" right="0.25" top="0.75" bottom="0.75" header="0.3" footer="0.3"/>
  <pageSetup paperSize="9" scale="46" fitToHeight="0" orientation="landscape" r:id="rId1"/>
  <rowBreaks count="2" manualBreakCount="2">
    <brk id="82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ИНФОРМАЦИЯ</vt:lpstr>
      <vt:lpstr>ОТЧЕТ!_GoBack</vt:lpstr>
      <vt:lpstr>ИНФОРМАЦИЯ!Заголовки_для_печати</vt:lpstr>
      <vt:lpstr>ОТЧЕТ!Заголовки_для_печати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2022-02-21T03:54:30Z</dcterms:modified>
</cp:coreProperties>
</file>