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Area" localSheetId="0">'Лист 1'!$A$1:$M$62</definedName>
  </definedNames>
  <calcPr calcId="124519" iterate="1"/>
</workbook>
</file>

<file path=xl/calcChain.xml><?xml version="1.0" encoding="utf-8"?>
<calcChain xmlns="http://schemas.openxmlformats.org/spreadsheetml/2006/main">
  <c r="I42" i="28"/>
  <c r="I41" s="1"/>
  <c r="J18"/>
  <c r="K18"/>
  <c r="L18"/>
  <c r="I20"/>
  <c r="J41"/>
  <c r="K41"/>
  <c r="L41"/>
  <c r="H41"/>
  <c r="I51"/>
  <c r="I33"/>
  <c r="I28"/>
  <c r="H36"/>
  <c r="H17" s="1"/>
  <c r="H28"/>
  <c r="H27"/>
  <c r="H42"/>
  <c r="H33"/>
  <c r="H43"/>
  <c r="H29"/>
  <c r="G36"/>
  <c r="G35"/>
  <c r="G27"/>
  <c r="G28"/>
  <c r="H21"/>
  <c r="I18" l="1"/>
  <c r="I19"/>
  <c r="H20"/>
  <c r="H19"/>
  <c r="J34"/>
  <c r="K34"/>
  <c r="L34"/>
  <c r="J29"/>
  <c r="K29"/>
  <c r="L29"/>
  <c r="G34"/>
  <c r="G39"/>
  <c r="I17"/>
  <c r="J17"/>
  <c r="K17"/>
  <c r="L17"/>
  <c r="G17"/>
  <c r="H25"/>
  <c r="I25"/>
  <c r="J25"/>
  <c r="K25"/>
  <c r="L25"/>
  <c r="H24"/>
  <c r="I24"/>
  <c r="J24"/>
  <c r="K24"/>
  <c r="L24"/>
  <c r="H23"/>
  <c r="I23"/>
  <c r="J23"/>
  <c r="K23"/>
  <c r="L23"/>
  <c r="H22"/>
  <c r="I22"/>
  <c r="J22"/>
  <c r="K22"/>
  <c r="L22"/>
  <c r="I21"/>
  <c r="J21"/>
  <c r="K21"/>
  <c r="L21"/>
  <c r="J20"/>
  <c r="K20"/>
  <c r="L20"/>
  <c r="J19"/>
  <c r="K19"/>
  <c r="L19"/>
  <c r="H16" l="1"/>
  <c r="K16"/>
  <c r="J16"/>
  <c r="I16"/>
  <c r="L16"/>
  <c r="G25"/>
  <c r="G24"/>
  <c r="G23"/>
  <c r="G22"/>
  <c r="G19"/>
  <c r="G20"/>
  <c r="G21"/>
  <c r="I43"/>
  <c r="J43"/>
  <c r="K43"/>
  <c r="L43"/>
  <c r="G43"/>
  <c r="G16" l="1"/>
  <c r="H26"/>
  <c r="I26"/>
  <c r="J26"/>
  <c r="K26"/>
  <c r="L26"/>
  <c r="G26"/>
  <c r="L39"/>
  <c r="K39"/>
  <c r="J39"/>
  <c r="I39"/>
  <c r="H39"/>
  <c r="I34"/>
  <c r="L32"/>
  <c r="K32"/>
  <c r="J32"/>
  <c r="I32"/>
  <c r="G32"/>
  <c r="I29"/>
  <c r="G29"/>
  <c r="H18" l="1"/>
  <c r="G18"/>
  <c r="H32"/>
  <c r="H34"/>
</calcChain>
</file>

<file path=xl/sharedStrings.xml><?xml version="1.0" encoding="utf-8"?>
<sst xmlns="http://schemas.openxmlformats.org/spreadsheetml/2006/main" count="151" uniqueCount="85">
  <si>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</si>
  <si>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</si>
  <si>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</si>
  <si>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</si>
  <si>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</si>
  <si>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</si>
  <si>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</si>
  <si>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</si>
  <si>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</si>
  <si>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</si>
  <si>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</si>
  <si>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</si>
  <si>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</si>
  <si>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</si>
  <si>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</si>
  <si>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</si>
  <si>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</si>
  <si>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</si>
  <si>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</si>
  <si>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</si>
  <si>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</si>
  <si>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</si>
  <si>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</si>
  <si>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</si>
  <si>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</si>
  <si>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</si>
  <si>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</si>
  <si>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</si>
  <si>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</si>
  <si>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</si>
  <si>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</si>
  <si>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</si>
  <si>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Управление финансов и экономики (Республиканский бюджет РХ)</t>
  </si>
  <si>
    <t>РЕСУРСНОЕ ОБЕСПЕЧЕНИЕ</t>
  </si>
  <si>
    <t>реализации муниципальной программы</t>
  </si>
  <si>
    <t xml:space="preserve">Управление финансов и экономики (Республиканский бюджет РХ)                                   </t>
  </si>
  <si>
    <t>Администрация района                     (Республиканский бюджет РХ)</t>
  </si>
  <si>
    <t>Администрация района                  (Республиканский бюджет РХ)</t>
  </si>
  <si>
    <t>Администрация района (Республиканский бюджет РХ)</t>
  </si>
  <si>
    <t>Управление образования  (Республиканский бюджет РХ)</t>
  </si>
  <si>
    <t xml:space="preserve">УКМПСТ (Республиканский бюджет РХ) </t>
  </si>
  <si>
    <t>Управление ЖКХ и строительства  (Республиканский бюджет РХ)</t>
  </si>
  <si>
    <t>Управление финансов и экономики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</si>
  <si>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</si>
  <si>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>Республиканский бюджет Республики Хакасия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</si>
  <si>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</si>
  <si>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</si>
  <si>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</si>
  <si>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</si>
  <si>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</si>
  <si>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</si>
  <si>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</si>
  <si>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к постановлению администрации</t>
  </si>
  <si>
    <t xml:space="preserve">Усть-Абаканского района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</si>
  <si>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</si>
  <si>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</si>
  <si>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</si>
  <si>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</si>
  <si>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Мероприятие 1.2. Резервный фонд органов исполнительной власти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</si>
  <si>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</si>
  <si>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</si>
  <si>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</si>
  <si>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</si>
  <si>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</si>
  <si>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</si>
  <si>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</si>
  <si>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Мероприятие 4.3.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</si>
  <si>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</si>
  <si>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</si>
  <si>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</si>
  <si>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</si>
  <si>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</si>
  <si>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сельского хозяйства  (Республиканский бюджет РХ)</t>
  </si>
  <si>
    <t>Управление имущественных и земельных отношений</t>
  </si>
  <si>
    <t>Управление имущественных и земельных отношений  (Республиканский бюджет РХ)</t>
  </si>
  <si>
    <t xml:space="preserve">                                          Н.А. Потылицына </t>
  </si>
  <si>
    <t xml:space="preserve">Первый заместитель Главы администрацииУсть-Абаканского района по финансам и
экономике - руководитель Управления финансов и экономики администрации
Усть-Абаканского района
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</si>
  <si>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</si>
  <si>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</si>
  <si>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</si>
  <si>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</si>
  <si>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</si>
  <si>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</si>
  <si>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 xml:space="preserve">Приложение </t>
  </si>
  <si>
    <t>от 24.10.2024    № 995 -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</si>
</sst>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right"/>
    </xf>
    <xf numFmtId="0" fontId="5" fillId="2" borderId="0" xfId="0" applyFont="1" applyFill="1" applyAlignment="1"/>
    <xf numFmtId="3" fontId="5" fillId="2" borderId="0" xfId="0" applyNumberFormat="1" applyFont="1" applyFill="1" applyAlignment="1"/>
    <xf numFmtId="49" fontId="3" fillId="2" borderId="0" xfId="0" applyNumberFormat="1" applyFont="1" applyFill="1" applyAlignment="1">
      <alignment horizontal="right" vertical="center"/>
    </xf>
    <xf numFmtId="4" fontId="6" fillId="2" borderId="0" xfId="0" applyNumberFormat="1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62"/>
  <sheetViews>
    <sheetView tabSelected="1" view="pageBreakPreview" zoomScaleSheetLayoutView="100" workbookViewId="0">
      <selection activeCell="B2" sqref="B2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9" bestFit="1" customWidth="1"/>
    <col min="11" max="11" width="18.42578125" style="9" customWidth="1"/>
    <col min="12" max="12" width="17.7109375" style="9" bestFit="1" customWidth="1"/>
    <col min="13" max="13" width="35.42578125" style="1" customWidth="1"/>
    <col min="14" max="14" width="16.140625" style="1" customWidth="1"/>
    <col min="15" max="16384" width="9.140625" style="1"/>
  </cols>
  <sheetData>
    <row r="1" spans="1:62" s="54" customFormat="1" ht="18.75" customHeight="1">
      <c r="A1" s="30"/>
      <c r="B1" s="30"/>
      <c r="C1" s="30"/>
      <c r="D1" s="31"/>
      <c r="E1" s="30"/>
      <c r="F1" s="30"/>
      <c r="G1" s="30"/>
      <c r="H1" s="38"/>
      <c r="I1" s="38"/>
      <c r="J1" s="38"/>
      <c r="K1" s="64" t="s">
        <v>83</v>
      </c>
      <c r="L1" s="37"/>
      <c r="M1" s="37"/>
      <c r="N1" s="37"/>
      <c r="O1" s="1"/>
      <c r="P1" s="1"/>
      <c r="Q1" s="1"/>
      <c r="R1" s="1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</row>
    <row r="2" spans="1:62" s="54" customFormat="1" ht="18.75" customHeight="1">
      <c r="A2" s="30"/>
      <c r="B2" s="30"/>
      <c r="C2" s="30"/>
      <c r="D2" s="31"/>
      <c r="E2" s="30"/>
      <c r="F2" s="30"/>
      <c r="G2" s="30"/>
      <c r="H2" s="38"/>
      <c r="I2" s="38"/>
      <c r="J2" s="38"/>
      <c r="K2" s="64" t="s">
        <v>52</v>
      </c>
      <c r="L2" s="37"/>
      <c r="M2" s="37"/>
      <c r="N2" s="37"/>
      <c r="O2" s="1"/>
      <c r="P2" s="1"/>
      <c r="Q2" s="1"/>
      <c r="R2" s="1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</row>
    <row r="3" spans="1:62" s="54" customFormat="1" ht="18.75" customHeight="1">
      <c r="A3" s="30"/>
      <c r="B3" s="30"/>
      <c r="C3" s="30"/>
      <c r="D3" s="31"/>
      <c r="E3" s="30"/>
      <c r="F3" s="30"/>
      <c r="G3" s="30"/>
      <c r="H3" s="38"/>
      <c r="I3" s="38"/>
      <c r="J3" s="38"/>
      <c r="K3" s="64" t="s">
        <v>53</v>
      </c>
      <c r="L3" s="37"/>
      <c r="M3" s="37"/>
      <c r="N3" s="37"/>
      <c r="O3" s="1"/>
      <c r="P3" s="1"/>
      <c r="Q3" s="1"/>
      <c r="R3" s="1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</row>
    <row r="4" spans="1:62" s="54" customFormat="1" ht="18.75" customHeight="1">
      <c r="A4" s="30"/>
      <c r="B4" s="30"/>
      <c r="C4" s="30"/>
      <c r="D4" s="31"/>
      <c r="E4" s="30"/>
      <c r="F4" s="30"/>
      <c r="G4" s="30"/>
      <c r="H4" s="38"/>
      <c r="I4" s="38"/>
      <c r="J4" s="38"/>
      <c r="K4" s="64" t="s">
        <v>84</v>
      </c>
      <c r="L4" s="37"/>
      <c r="M4" s="37"/>
      <c r="N4" s="37"/>
      <c r="O4" s="1"/>
      <c r="P4" s="1"/>
      <c r="Q4" s="1"/>
      <c r="R4" s="1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2" ht="19.5" customHeight="1"/>
    <row r="6" spans="1:62" ht="18.75">
      <c r="A6" s="32"/>
      <c r="B6" s="32"/>
      <c r="C6" s="33"/>
      <c r="D6" s="34"/>
      <c r="E6" s="34"/>
      <c r="F6" s="32"/>
      <c r="G6" s="35"/>
      <c r="H6" s="39"/>
      <c r="I6" s="39"/>
      <c r="J6" s="39"/>
      <c r="K6" s="77" t="s">
        <v>47</v>
      </c>
      <c r="L6" s="77"/>
      <c r="M6" s="77"/>
      <c r="N6" s="3"/>
    </row>
    <row r="7" spans="1:62" ht="18.75">
      <c r="A7" s="32"/>
      <c r="B7" s="32"/>
      <c r="C7" s="33"/>
      <c r="D7" s="34"/>
      <c r="E7" s="34"/>
      <c r="F7" s="32"/>
      <c r="G7" s="35"/>
      <c r="H7" s="39"/>
      <c r="I7" s="39"/>
      <c r="J7" s="39"/>
      <c r="K7" s="65" t="s">
        <v>48</v>
      </c>
      <c r="L7" s="48"/>
      <c r="M7" s="48"/>
      <c r="N7" s="3"/>
    </row>
    <row r="8" spans="1:62" ht="35.25" customHeight="1">
      <c r="A8" s="32"/>
      <c r="B8" s="32"/>
      <c r="C8" s="33"/>
      <c r="D8" s="34"/>
      <c r="E8" s="34"/>
      <c r="F8" s="32"/>
      <c r="G8" s="35"/>
      <c r="H8" s="39"/>
      <c r="I8" s="39"/>
      <c r="J8" s="39"/>
      <c r="K8" s="78" t="s">
        <v>19</v>
      </c>
      <c r="L8" s="78"/>
      <c r="M8" s="78"/>
      <c r="N8" s="3"/>
    </row>
    <row r="9" spans="1:62" ht="18" customHeight="1">
      <c r="A9" s="32"/>
      <c r="B9" s="32"/>
      <c r="C9" s="33"/>
      <c r="D9" s="34"/>
      <c r="E9" s="34"/>
      <c r="F9" s="32"/>
      <c r="G9" s="35"/>
      <c r="H9" s="39"/>
      <c r="I9" s="39"/>
      <c r="J9" s="39"/>
      <c r="K9" s="66"/>
      <c r="L9" s="49"/>
      <c r="M9" s="49"/>
      <c r="N9" s="3"/>
    </row>
    <row r="10" spans="1:62" ht="21.75" customHeight="1">
      <c r="A10" s="79" t="s">
        <v>33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43"/>
    </row>
    <row r="11" spans="1:62" ht="18.75" customHeight="1">
      <c r="A11" s="80" t="s">
        <v>34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44"/>
    </row>
    <row r="12" spans="1:62" ht="18" customHeight="1"/>
    <row r="13" spans="1:62" ht="24" customHeight="1">
      <c r="A13" s="69" t="s">
        <v>17</v>
      </c>
      <c r="B13" s="69" t="s">
        <v>0</v>
      </c>
      <c r="C13" s="85" t="s">
        <v>1</v>
      </c>
      <c r="D13" s="85"/>
      <c r="E13" s="85"/>
      <c r="F13" s="85"/>
      <c r="G13" s="73" t="s">
        <v>23</v>
      </c>
      <c r="H13" s="74"/>
      <c r="I13" s="74"/>
      <c r="J13" s="74"/>
      <c r="K13" s="74"/>
      <c r="L13" s="74"/>
      <c r="M13" s="69" t="s">
        <v>69</v>
      </c>
    </row>
    <row r="14" spans="1:62" ht="39.75" customHeight="1">
      <c r="A14" s="69"/>
      <c r="B14" s="69"/>
      <c r="C14" s="47" t="s">
        <v>2</v>
      </c>
      <c r="D14" s="6" t="s">
        <v>3</v>
      </c>
      <c r="E14" s="6" t="s">
        <v>4</v>
      </c>
      <c r="F14" s="47" t="s">
        <v>5</v>
      </c>
      <c r="G14" s="7">
        <v>2022</v>
      </c>
      <c r="H14" s="40">
        <v>2023</v>
      </c>
      <c r="I14" s="40">
        <v>2024</v>
      </c>
      <c r="J14" s="40">
        <v>2025</v>
      </c>
      <c r="K14" s="40">
        <v>2026</v>
      </c>
      <c r="L14" s="7">
        <v>2027</v>
      </c>
      <c r="M14" s="69"/>
    </row>
    <row r="15" spans="1:62" ht="15.75">
      <c r="A15" s="14">
        <v>1</v>
      </c>
      <c r="B15" s="14">
        <v>2</v>
      </c>
      <c r="C15" s="14">
        <v>4</v>
      </c>
      <c r="D15" s="15">
        <v>5</v>
      </c>
      <c r="E15" s="15">
        <v>6</v>
      </c>
      <c r="F15" s="14">
        <v>7</v>
      </c>
      <c r="G15" s="16">
        <v>3</v>
      </c>
      <c r="H15" s="17">
        <v>4</v>
      </c>
      <c r="I15" s="17">
        <v>5</v>
      </c>
      <c r="J15" s="17">
        <v>6</v>
      </c>
      <c r="K15" s="17">
        <v>7</v>
      </c>
      <c r="L15" s="17">
        <v>8</v>
      </c>
      <c r="M15" s="14">
        <v>9</v>
      </c>
      <c r="N15" s="3"/>
    </row>
    <row r="16" spans="1:62" ht="68.25" customHeight="1">
      <c r="A16" s="82" t="s">
        <v>55</v>
      </c>
      <c r="B16" s="18" t="s">
        <v>46</v>
      </c>
      <c r="C16" s="19" t="s">
        <v>6</v>
      </c>
      <c r="D16" s="20" t="s">
        <v>6</v>
      </c>
      <c r="E16" s="20" t="s">
        <v>6</v>
      </c>
      <c r="F16" s="19" t="s">
        <v>6</v>
      </c>
      <c r="G16" s="25">
        <f>SUM(G19:G25)</f>
        <v>150463745.5</v>
      </c>
      <c r="H16" s="25">
        <f>SUM(H19:H25)</f>
        <v>161512205.88999999</v>
      </c>
      <c r="I16" s="25">
        <f t="shared" ref="I16:L16" si="0">SUM(I19:I25)</f>
        <v>179793953.41</v>
      </c>
      <c r="J16" s="25">
        <f t="shared" si="0"/>
        <v>169554557.83000001</v>
      </c>
      <c r="K16" s="25">
        <f t="shared" si="0"/>
        <v>169994386.51000002</v>
      </c>
      <c r="L16" s="25">
        <f t="shared" si="0"/>
        <v>132516740</v>
      </c>
      <c r="M16" s="83"/>
      <c r="N16" s="8"/>
    </row>
    <row r="17" spans="1:14" ht="47.25">
      <c r="A17" s="82"/>
      <c r="B17" s="13" t="s">
        <v>44</v>
      </c>
      <c r="C17" s="14"/>
      <c r="D17" s="15"/>
      <c r="E17" s="15"/>
      <c r="F17" s="12"/>
      <c r="G17" s="26">
        <f>G35+G36+G37+G38+G44+G45+G46+G47+G48+G49+G50+G30</f>
        <v>111173600</v>
      </c>
      <c r="H17" s="41">
        <f>H35+H36+H37+H38+H44+H45+H46+H47+H48+H49+H50+H30</f>
        <v>124019800</v>
      </c>
      <c r="I17" s="41">
        <f t="shared" ref="I17:L17" si="1">I35+I36+I37+I38+I44+I45+I46+I47+I48+I49+I50+I30</f>
        <v>143546600</v>
      </c>
      <c r="J17" s="41">
        <f t="shared" si="1"/>
        <v>143386000</v>
      </c>
      <c r="K17" s="41">
        <f t="shared" si="1"/>
        <v>143386000</v>
      </c>
      <c r="L17" s="26">
        <f t="shared" si="1"/>
        <v>110812000</v>
      </c>
      <c r="M17" s="83"/>
      <c r="N17" s="8"/>
    </row>
    <row r="18" spans="1:14" ht="25.5" customHeight="1">
      <c r="A18" s="82"/>
      <c r="B18" s="13" t="s">
        <v>45</v>
      </c>
      <c r="C18" s="14"/>
      <c r="D18" s="15"/>
      <c r="E18" s="15"/>
      <c r="F18" s="12"/>
      <c r="G18" s="26">
        <f>G26+G31+G32+G39+G51+G52+G53+G54+G55+G56+G57</f>
        <v>39290145.5</v>
      </c>
      <c r="H18" s="41">
        <f>H26+H31+H32+H39+H51+H52+H53+H54+H55+H56+H57+H41</f>
        <v>37492405.890000001</v>
      </c>
      <c r="I18" s="41">
        <f>I26+I31+I32+I39+I51+I52+I53+I54+I55+I56+I57+I42</f>
        <v>36247353.409999996</v>
      </c>
      <c r="J18" s="41">
        <f t="shared" ref="J18:L18" si="2">J26+J31+J32+J39+J51+J52+J53+J54+J55+J56+J57+J42</f>
        <v>26168557.829999998</v>
      </c>
      <c r="K18" s="41">
        <f t="shared" si="2"/>
        <v>26608386.510000002</v>
      </c>
      <c r="L18" s="41">
        <f t="shared" si="2"/>
        <v>21704740</v>
      </c>
      <c r="M18" s="83"/>
      <c r="N18" s="8"/>
    </row>
    <row r="19" spans="1:14" ht="31.5">
      <c r="A19" s="82"/>
      <c r="B19" s="13" t="s">
        <v>8</v>
      </c>
      <c r="C19" s="52">
        <v>911</v>
      </c>
      <c r="D19" s="15" t="s">
        <v>6</v>
      </c>
      <c r="E19" s="15" t="s">
        <v>6</v>
      </c>
      <c r="F19" s="14" t="s">
        <v>6</v>
      </c>
      <c r="G19" s="26">
        <f>G27+G30+G31+G38+G40+G48+G55</f>
        <v>137485123.5</v>
      </c>
      <c r="H19" s="41">
        <f>H27+H30+H31+H38+H40+H48+H55+H42</f>
        <v>149235260</v>
      </c>
      <c r="I19" s="41">
        <f>I27+I30+I31+I38+I40+I48+I55+I42</f>
        <v>167461974.87</v>
      </c>
      <c r="J19" s="41">
        <f t="shared" ref="J19:L19" si="3">J27+J30+J31+J38+J40+J48+J55</f>
        <v>159030544.05000001</v>
      </c>
      <c r="K19" s="41">
        <f t="shared" si="3"/>
        <v>159061544.05000001</v>
      </c>
      <c r="L19" s="26">
        <f t="shared" si="3"/>
        <v>122400065</v>
      </c>
      <c r="M19" s="83"/>
    </row>
    <row r="20" spans="1:14" ht="15.75" customHeight="1">
      <c r="A20" s="82"/>
      <c r="B20" s="13" t="s">
        <v>31</v>
      </c>
      <c r="C20" s="52">
        <v>902</v>
      </c>
      <c r="D20" s="15" t="s">
        <v>6</v>
      </c>
      <c r="E20" s="15" t="s">
        <v>6</v>
      </c>
      <c r="F20" s="14" t="s">
        <v>6</v>
      </c>
      <c r="G20" s="26">
        <f>G28+G33+G35+G36+G37+G44+G51</f>
        <v>12863282</v>
      </c>
      <c r="H20" s="41">
        <f>H28+H33+H35+H36+H37+H44+H51</f>
        <v>12216055.890000001</v>
      </c>
      <c r="I20" s="41">
        <f>I28+I33+I35+I36+I37+I44+I51</f>
        <v>12243188.539999999</v>
      </c>
      <c r="J20" s="41">
        <f t="shared" ref="J20:L20" si="4">J28+J33+J35+J36+J37+J44+J51</f>
        <v>10522223.779999999</v>
      </c>
      <c r="K20" s="41">
        <f t="shared" si="4"/>
        <v>10931052.460000001</v>
      </c>
      <c r="L20" s="26">
        <f t="shared" si="4"/>
        <v>10113735</v>
      </c>
      <c r="M20" s="83"/>
    </row>
    <row r="21" spans="1:14" ht="31.5">
      <c r="A21" s="82"/>
      <c r="B21" s="13" t="s">
        <v>10</v>
      </c>
      <c r="C21" s="52">
        <v>904</v>
      </c>
      <c r="D21" s="15" t="s">
        <v>6</v>
      </c>
      <c r="E21" s="15" t="s">
        <v>6</v>
      </c>
      <c r="F21" s="14" t="s">
        <v>6</v>
      </c>
      <c r="G21" s="26">
        <f>G45+G52</f>
        <v>49750</v>
      </c>
      <c r="H21" s="41">
        <f>H45+H52</f>
        <v>20612</v>
      </c>
      <c r="I21" s="41">
        <f t="shared" ref="I21:L21" si="5">I45+I52</f>
        <v>36175</v>
      </c>
      <c r="J21" s="41">
        <f t="shared" si="5"/>
        <v>725</v>
      </c>
      <c r="K21" s="41">
        <f t="shared" si="5"/>
        <v>725</v>
      </c>
      <c r="L21" s="26">
        <f t="shared" si="5"/>
        <v>1250</v>
      </c>
      <c r="M21" s="83"/>
      <c r="N21" s="8"/>
    </row>
    <row r="22" spans="1:14" ht="18" customHeight="1">
      <c r="A22" s="82"/>
      <c r="B22" s="13" t="s">
        <v>29</v>
      </c>
      <c r="C22" s="52">
        <v>905</v>
      </c>
      <c r="D22" s="15" t="s">
        <v>6</v>
      </c>
      <c r="E22" s="15" t="s">
        <v>6</v>
      </c>
      <c r="F22" s="14" t="s">
        <v>6</v>
      </c>
      <c r="G22" s="26">
        <f>G46+G53</f>
        <v>9350</v>
      </c>
      <c r="H22" s="41">
        <f t="shared" ref="H22:L22" si="6">H46+H53</f>
        <v>9490</v>
      </c>
      <c r="I22" s="41">
        <f t="shared" si="6"/>
        <v>6780</v>
      </c>
      <c r="J22" s="41">
        <f t="shared" si="6"/>
        <v>140</v>
      </c>
      <c r="K22" s="41">
        <f t="shared" si="6"/>
        <v>140</v>
      </c>
      <c r="L22" s="26">
        <f t="shared" si="6"/>
        <v>250</v>
      </c>
      <c r="M22" s="83"/>
    </row>
    <row r="23" spans="1:14" ht="31.5">
      <c r="A23" s="82"/>
      <c r="B23" s="13" t="s">
        <v>16</v>
      </c>
      <c r="C23" s="52">
        <v>910</v>
      </c>
      <c r="D23" s="15" t="s">
        <v>6</v>
      </c>
      <c r="E23" s="15" t="s">
        <v>6</v>
      </c>
      <c r="F23" s="14" t="s">
        <v>6</v>
      </c>
      <c r="G23" s="26">
        <f>G47+G54</f>
        <v>21755</v>
      </c>
      <c r="H23" s="41">
        <f t="shared" ref="H23:L23" si="7">H47+H54</f>
        <v>11500</v>
      </c>
      <c r="I23" s="41">
        <f t="shared" si="7"/>
        <v>16950</v>
      </c>
      <c r="J23" s="41">
        <f t="shared" si="7"/>
        <v>340</v>
      </c>
      <c r="K23" s="41">
        <f t="shared" si="7"/>
        <v>340</v>
      </c>
      <c r="L23" s="26">
        <f t="shared" si="7"/>
        <v>555</v>
      </c>
      <c r="M23" s="83"/>
    </row>
    <row r="24" spans="1:14" ht="47.25">
      <c r="A24" s="82"/>
      <c r="B24" s="13" t="s">
        <v>73</v>
      </c>
      <c r="C24" s="14">
        <v>917</v>
      </c>
      <c r="D24" s="15" t="s">
        <v>6</v>
      </c>
      <c r="E24" s="15" t="s">
        <v>6</v>
      </c>
      <c r="F24" s="14" t="s">
        <v>6</v>
      </c>
      <c r="G24" s="26">
        <f>G49+G56</f>
        <v>29550</v>
      </c>
      <c r="H24" s="41">
        <f t="shared" ref="H24:L24" si="8">H49+H56</f>
        <v>14388</v>
      </c>
      <c r="I24" s="41">
        <f t="shared" si="8"/>
        <v>23170</v>
      </c>
      <c r="J24" s="41">
        <f t="shared" si="8"/>
        <v>470</v>
      </c>
      <c r="K24" s="41">
        <f t="shared" si="8"/>
        <v>470</v>
      </c>
      <c r="L24" s="26">
        <f t="shared" si="8"/>
        <v>750</v>
      </c>
      <c r="M24" s="83"/>
    </row>
    <row r="25" spans="1:14" ht="31.5">
      <c r="A25" s="82"/>
      <c r="B25" s="13" t="s">
        <v>71</v>
      </c>
      <c r="C25" s="14">
        <v>920</v>
      </c>
      <c r="D25" s="15" t="s">
        <v>6</v>
      </c>
      <c r="E25" s="15" t="s">
        <v>6</v>
      </c>
      <c r="F25" s="14" t="s">
        <v>6</v>
      </c>
      <c r="G25" s="26">
        <f>G50+G57</f>
        <v>4935</v>
      </c>
      <c r="H25" s="41">
        <f t="shared" ref="H25:L25" si="9">H50+H57</f>
        <v>4900</v>
      </c>
      <c r="I25" s="41">
        <f t="shared" si="9"/>
        <v>5715</v>
      </c>
      <c r="J25" s="41">
        <f t="shared" si="9"/>
        <v>115</v>
      </c>
      <c r="K25" s="41">
        <f t="shared" si="9"/>
        <v>115</v>
      </c>
      <c r="L25" s="26">
        <f t="shared" si="9"/>
        <v>135</v>
      </c>
      <c r="M25" s="83"/>
    </row>
    <row r="26" spans="1:14" ht="65.25" customHeight="1">
      <c r="A26" s="51" t="s">
        <v>56</v>
      </c>
      <c r="B26" s="51"/>
      <c r="C26" s="55"/>
      <c r="D26" s="56"/>
      <c r="E26" s="56" t="s">
        <v>22</v>
      </c>
      <c r="F26" s="14" t="s">
        <v>7</v>
      </c>
      <c r="G26" s="57">
        <f>SUM(G27:G28)</f>
        <v>15263069</v>
      </c>
      <c r="H26" s="53">
        <f t="shared" ref="H26:L26" si="10">SUM(H27:H28)</f>
        <v>20111938.890000001</v>
      </c>
      <c r="I26" s="53">
        <f t="shared" si="10"/>
        <v>20636214.870000001</v>
      </c>
      <c r="J26" s="53">
        <f t="shared" si="10"/>
        <v>17392284.050000001</v>
      </c>
      <c r="K26" s="53">
        <f t="shared" si="10"/>
        <v>17423284.050000001</v>
      </c>
      <c r="L26" s="57">
        <f t="shared" si="10"/>
        <v>13113640</v>
      </c>
      <c r="M26" s="21" t="s">
        <v>25</v>
      </c>
    </row>
    <row r="27" spans="1:14" ht="39" customHeight="1">
      <c r="A27" s="13" t="s">
        <v>57</v>
      </c>
      <c r="B27" s="13" t="s">
        <v>8</v>
      </c>
      <c r="C27" s="14">
        <v>911</v>
      </c>
      <c r="D27" s="15" t="s">
        <v>12</v>
      </c>
      <c r="E27" s="15">
        <v>4200103500</v>
      </c>
      <c r="F27" s="14">
        <v>120</v>
      </c>
      <c r="G27" s="27">
        <f>13647440+1986900-550000+12300</f>
        <v>15096640</v>
      </c>
      <c r="H27" s="28">
        <f>18324405+40000+1588247-16900+50000</f>
        <v>19985752</v>
      </c>
      <c r="I27" s="28">
        <v>20310214.870000001</v>
      </c>
      <c r="J27" s="28">
        <v>17092284.050000001</v>
      </c>
      <c r="K27" s="28">
        <v>17123284.050000001</v>
      </c>
      <c r="L27" s="27">
        <v>12813640</v>
      </c>
      <c r="M27" s="13" t="s">
        <v>24</v>
      </c>
      <c r="N27" s="45"/>
    </row>
    <row r="28" spans="1:14" ht="54.75" customHeight="1">
      <c r="A28" s="13" t="s">
        <v>58</v>
      </c>
      <c r="B28" s="13" t="s">
        <v>31</v>
      </c>
      <c r="C28" s="14">
        <v>902</v>
      </c>
      <c r="D28" s="15" t="s">
        <v>11</v>
      </c>
      <c r="E28" s="15">
        <v>4200191990</v>
      </c>
      <c r="F28" s="14">
        <v>870</v>
      </c>
      <c r="G28" s="27">
        <f>300000-133571</f>
        <v>166429</v>
      </c>
      <c r="H28" s="28">
        <f>300000-173813.11</f>
        <v>126186.89000000001</v>
      </c>
      <c r="I28" s="28">
        <f>300000+26000</f>
        <v>326000</v>
      </c>
      <c r="J28" s="28">
        <v>300000</v>
      </c>
      <c r="K28" s="28">
        <v>300000</v>
      </c>
      <c r="L28" s="27">
        <v>300000</v>
      </c>
      <c r="M28" s="13" t="s">
        <v>26</v>
      </c>
    </row>
    <row r="29" spans="1:14" ht="108" customHeight="1">
      <c r="A29" s="68" t="s">
        <v>59</v>
      </c>
      <c r="B29" s="51"/>
      <c r="C29" s="55"/>
      <c r="D29" s="56"/>
      <c r="E29" s="56">
        <v>4200200000</v>
      </c>
      <c r="F29" s="14"/>
      <c r="G29" s="57">
        <f>SUM(G30:G31)</f>
        <v>122339058.5</v>
      </c>
      <c r="H29" s="53">
        <f>SUM(H30:H31)</f>
        <v>122359000</v>
      </c>
      <c r="I29" s="53">
        <f t="shared" ref="I29:L29" si="11">SUM(I30:I31)</f>
        <v>141905000</v>
      </c>
      <c r="J29" s="53">
        <f t="shared" si="11"/>
        <v>141905000</v>
      </c>
      <c r="K29" s="53">
        <f t="shared" si="11"/>
        <v>141905000</v>
      </c>
      <c r="L29" s="57">
        <f t="shared" si="11"/>
        <v>109566000</v>
      </c>
      <c r="M29" s="13"/>
    </row>
    <row r="30" spans="1:14" ht="66.75" customHeight="1">
      <c r="A30" s="13" t="s">
        <v>60</v>
      </c>
      <c r="B30" s="13" t="s">
        <v>35</v>
      </c>
      <c r="C30" s="14">
        <v>911</v>
      </c>
      <c r="D30" s="15">
        <v>1401</v>
      </c>
      <c r="E30" s="15">
        <v>4200280010</v>
      </c>
      <c r="F30" s="14">
        <v>510</v>
      </c>
      <c r="G30" s="27">
        <v>109566000</v>
      </c>
      <c r="H30" s="28">
        <v>122359000</v>
      </c>
      <c r="I30" s="28">
        <v>141905000</v>
      </c>
      <c r="J30" s="28">
        <v>141905000</v>
      </c>
      <c r="K30" s="28">
        <v>141905000</v>
      </c>
      <c r="L30" s="27">
        <v>109566000</v>
      </c>
      <c r="M30" s="13" t="s">
        <v>27</v>
      </c>
    </row>
    <row r="31" spans="1:14" ht="78.75">
      <c r="A31" s="13" t="s">
        <v>61</v>
      </c>
      <c r="B31" s="13" t="s">
        <v>8</v>
      </c>
      <c r="C31" s="14">
        <v>911</v>
      </c>
      <c r="D31" s="15">
        <v>1403</v>
      </c>
      <c r="E31" s="15">
        <v>4200280020</v>
      </c>
      <c r="F31" s="14">
        <v>540</v>
      </c>
      <c r="G31" s="27">
        <v>12773058.5</v>
      </c>
      <c r="H31" s="28"/>
      <c r="I31" s="28"/>
      <c r="J31" s="28"/>
      <c r="K31" s="28"/>
      <c r="L31" s="28"/>
      <c r="M31" s="13" t="s">
        <v>28</v>
      </c>
    </row>
    <row r="32" spans="1:14" ht="69" customHeight="1">
      <c r="A32" s="51" t="s">
        <v>62</v>
      </c>
      <c r="B32" s="51"/>
      <c r="C32" s="55"/>
      <c r="D32" s="56"/>
      <c r="E32" s="56">
        <v>4200300000</v>
      </c>
      <c r="F32" s="14"/>
      <c r="G32" s="57">
        <f t="shared" ref="G32:L32" si="12">SUM(G33:G33)</f>
        <v>11229018</v>
      </c>
      <c r="H32" s="53">
        <f t="shared" si="12"/>
        <v>10510400</v>
      </c>
      <c r="I32" s="53">
        <f t="shared" si="12"/>
        <v>10388288.539999999</v>
      </c>
      <c r="J32" s="53">
        <f t="shared" si="12"/>
        <v>8752973.7799999993</v>
      </c>
      <c r="K32" s="53">
        <f t="shared" si="12"/>
        <v>9161802.4600000009</v>
      </c>
      <c r="L32" s="53">
        <f t="shared" si="12"/>
        <v>8566100</v>
      </c>
      <c r="M32" s="14"/>
    </row>
    <row r="33" spans="1:14" ht="99.75" customHeight="1">
      <c r="A33" s="13" t="s">
        <v>63</v>
      </c>
      <c r="B33" s="13" t="s">
        <v>31</v>
      </c>
      <c r="C33" s="14">
        <v>902</v>
      </c>
      <c r="D33" s="15" t="s">
        <v>13</v>
      </c>
      <c r="E33" s="15">
        <v>4200301280</v>
      </c>
      <c r="F33" s="14">
        <v>110</v>
      </c>
      <c r="G33" s="27">
        <v>11229018</v>
      </c>
      <c r="H33" s="28">
        <f>9429000+181200+950200-50000</f>
        <v>10510400</v>
      </c>
      <c r="I33" s="28">
        <f>9574797.83+813490.71</f>
        <v>10388288.539999999</v>
      </c>
      <c r="J33" s="28">
        <v>8752973.7799999993</v>
      </c>
      <c r="K33" s="28">
        <v>9161802.4600000009</v>
      </c>
      <c r="L33" s="27">
        <v>8566100</v>
      </c>
      <c r="M33" s="13" t="s">
        <v>15</v>
      </c>
      <c r="N33" s="45"/>
    </row>
    <row r="34" spans="1:14" ht="69.75" customHeight="1">
      <c r="A34" s="51" t="s">
        <v>70</v>
      </c>
      <c r="B34" s="13"/>
      <c r="C34" s="55"/>
      <c r="D34" s="56"/>
      <c r="E34" s="56">
        <v>4200400000</v>
      </c>
      <c r="F34" s="55"/>
      <c r="G34" s="57">
        <f>SUM(G35:G38)</f>
        <v>1407000</v>
      </c>
      <c r="H34" s="53">
        <f t="shared" ref="H34:L34" si="13">SUM(H35:H38)</f>
        <v>1519000</v>
      </c>
      <c r="I34" s="53">
        <f t="shared" si="13"/>
        <v>1481000</v>
      </c>
      <c r="J34" s="53">
        <f t="shared" si="13"/>
        <v>1481000</v>
      </c>
      <c r="K34" s="53">
        <f t="shared" si="13"/>
        <v>1481000</v>
      </c>
      <c r="L34" s="57">
        <f t="shared" si="13"/>
        <v>1246000</v>
      </c>
      <c r="M34" s="21"/>
    </row>
    <row r="35" spans="1:14" ht="102" customHeight="1">
      <c r="A35" s="13" t="s">
        <v>64</v>
      </c>
      <c r="B35" s="13" t="s">
        <v>36</v>
      </c>
      <c r="C35" s="14">
        <v>902</v>
      </c>
      <c r="D35" s="15" t="s">
        <v>18</v>
      </c>
      <c r="E35" s="15">
        <v>4200470110</v>
      </c>
      <c r="F35" s="14">
        <v>121</v>
      </c>
      <c r="G35" s="27">
        <f>623000+46000</f>
        <v>669000</v>
      </c>
      <c r="H35" s="28">
        <v>733000</v>
      </c>
      <c r="I35" s="28">
        <v>733000</v>
      </c>
      <c r="J35" s="28">
        <v>733000</v>
      </c>
      <c r="K35" s="28">
        <v>733000</v>
      </c>
      <c r="L35" s="27">
        <v>623000</v>
      </c>
      <c r="M35" s="29" t="s">
        <v>49</v>
      </c>
    </row>
    <row r="36" spans="1:14" ht="119.25" customHeight="1">
      <c r="A36" s="13" t="s">
        <v>65</v>
      </c>
      <c r="B36" s="13" t="s">
        <v>36</v>
      </c>
      <c r="C36" s="14">
        <v>902</v>
      </c>
      <c r="D36" s="15" t="s">
        <v>18</v>
      </c>
      <c r="E36" s="15">
        <v>4200470130</v>
      </c>
      <c r="F36" s="14">
        <v>121</v>
      </c>
      <c r="G36" s="27">
        <f>623000+46000+54000</f>
        <v>723000</v>
      </c>
      <c r="H36" s="28">
        <f>733000+38000</f>
        <v>771000</v>
      </c>
      <c r="I36" s="28">
        <v>733000</v>
      </c>
      <c r="J36" s="28">
        <v>733000</v>
      </c>
      <c r="K36" s="28">
        <v>733000</v>
      </c>
      <c r="L36" s="27">
        <v>623000</v>
      </c>
      <c r="M36" s="29" t="s">
        <v>50</v>
      </c>
    </row>
    <row r="37" spans="1:14" ht="52.5" customHeight="1">
      <c r="A37" s="70" t="s">
        <v>66</v>
      </c>
      <c r="B37" s="21" t="s">
        <v>37</v>
      </c>
      <c r="C37" s="22">
        <v>902</v>
      </c>
      <c r="D37" s="23" t="s">
        <v>18</v>
      </c>
      <c r="E37" s="23">
        <v>4200470230</v>
      </c>
      <c r="F37" s="14">
        <v>244</v>
      </c>
      <c r="G37" s="27">
        <v>2000</v>
      </c>
      <c r="H37" s="28">
        <v>2000</v>
      </c>
      <c r="I37" s="28">
        <v>2000</v>
      </c>
      <c r="J37" s="28">
        <v>2000</v>
      </c>
      <c r="K37" s="28">
        <v>2000</v>
      </c>
      <c r="L37" s="28"/>
      <c r="M37" s="84" t="s">
        <v>51</v>
      </c>
    </row>
    <row r="38" spans="1:14" ht="63">
      <c r="A38" s="72"/>
      <c r="B38" s="50" t="s">
        <v>32</v>
      </c>
      <c r="C38" s="14">
        <v>911</v>
      </c>
      <c r="D38" s="23" t="s">
        <v>18</v>
      </c>
      <c r="E38" s="23">
        <v>4200570230</v>
      </c>
      <c r="F38" s="14">
        <v>530</v>
      </c>
      <c r="G38" s="27">
        <v>13000</v>
      </c>
      <c r="H38" s="28">
        <v>13000</v>
      </c>
      <c r="I38" s="28">
        <v>13000</v>
      </c>
      <c r="J38" s="28">
        <v>13000</v>
      </c>
      <c r="K38" s="28">
        <v>13000</v>
      </c>
      <c r="L38" s="28"/>
      <c r="M38" s="84"/>
    </row>
    <row r="39" spans="1:14" ht="51" customHeight="1">
      <c r="A39" s="51" t="s">
        <v>67</v>
      </c>
      <c r="B39" s="51"/>
      <c r="C39" s="55"/>
      <c r="D39" s="56"/>
      <c r="E39" s="56">
        <v>4200500000</v>
      </c>
      <c r="F39" s="14"/>
      <c r="G39" s="57">
        <f>G40</f>
        <v>20000</v>
      </c>
      <c r="H39" s="53">
        <f>H40</f>
        <v>0</v>
      </c>
      <c r="I39" s="53">
        <f>I40</f>
        <v>0</v>
      </c>
      <c r="J39" s="58">
        <f>J40</f>
        <v>20000</v>
      </c>
      <c r="K39" s="58">
        <f t="shared" ref="K39:L39" si="14">K40</f>
        <v>20000</v>
      </c>
      <c r="L39" s="58">
        <f t="shared" si="14"/>
        <v>20000</v>
      </c>
      <c r="M39" s="13"/>
    </row>
    <row r="40" spans="1:14" ht="66" customHeight="1">
      <c r="A40" s="13" t="s">
        <v>68</v>
      </c>
      <c r="B40" s="13" t="s">
        <v>8</v>
      </c>
      <c r="C40" s="14">
        <v>911</v>
      </c>
      <c r="D40" s="15">
        <v>1301</v>
      </c>
      <c r="E40" s="15">
        <v>4200506500</v>
      </c>
      <c r="F40" s="14">
        <v>730</v>
      </c>
      <c r="G40" s="27">
        <v>20000</v>
      </c>
      <c r="H40" s="28">
        <v>0</v>
      </c>
      <c r="I40" s="28">
        <v>0</v>
      </c>
      <c r="J40" s="28">
        <v>20000</v>
      </c>
      <c r="K40" s="28">
        <v>20000</v>
      </c>
      <c r="L40" s="27">
        <v>20000</v>
      </c>
      <c r="M40" s="13" t="s">
        <v>9</v>
      </c>
    </row>
    <row r="41" spans="1:14" ht="85.5" customHeight="1">
      <c r="A41" s="51" t="s">
        <v>78</v>
      </c>
      <c r="B41" s="13"/>
      <c r="C41" s="14"/>
      <c r="D41" s="15"/>
      <c r="E41" s="15"/>
      <c r="F41" s="14"/>
      <c r="G41" s="57">
        <v>0</v>
      </c>
      <c r="H41" s="53">
        <f>H42</f>
        <v>6867100</v>
      </c>
      <c r="I41" s="53">
        <f t="shared" ref="I41:L41" si="15">I42</f>
        <v>5220800</v>
      </c>
      <c r="J41" s="53">
        <f t="shared" si="15"/>
        <v>0</v>
      </c>
      <c r="K41" s="53">
        <f t="shared" si="15"/>
        <v>0</v>
      </c>
      <c r="L41" s="53">
        <f t="shared" si="15"/>
        <v>0</v>
      </c>
      <c r="M41" s="13"/>
    </row>
    <row r="42" spans="1:14" ht="114.75" customHeight="1">
      <c r="A42" s="13" t="s">
        <v>79</v>
      </c>
      <c r="B42" s="13" t="s">
        <v>8</v>
      </c>
      <c r="C42" s="14"/>
      <c r="D42" s="15"/>
      <c r="E42" s="15"/>
      <c r="F42" s="14"/>
      <c r="G42" s="27">
        <v>0</v>
      </c>
      <c r="H42" s="28">
        <f>3150000+3717100</f>
        <v>6867100</v>
      </c>
      <c r="I42" s="28">
        <f>3400800+1000000+820000</f>
        <v>5220800</v>
      </c>
      <c r="J42" s="28">
        <v>0</v>
      </c>
      <c r="K42" s="28">
        <v>0</v>
      </c>
      <c r="L42" s="28">
        <v>0</v>
      </c>
      <c r="M42" s="13" t="s">
        <v>80</v>
      </c>
    </row>
    <row r="43" spans="1:14" s="60" customFormat="1" ht="65.25" customHeight="1">
      <c r="A43" s="59" t="s">
        <v>77</v>
      </c>
      <c r="B43" s="51"/>
      <c r="C43" s="55"/>
      <c r="D43" s="56"/>
      <c r="E43" s="56">
        <v>4200700000</v>
      </c>
      <c r="F43" s="55" t="s">
        <v>7</v>
      </c>
      <c r="G43" s="57">
        <f>SUM(G44:G57)</f>
        <v>205600</v>
      </c>
      <c r="H43" s="53">
        <f>SUM(H44:H57)</f>
        <v>144767</v>
      </c>
      <c r="I43" s="53">
        <f t="shared" ref="I43:L43" si="16">SUM(I44:I57)</f>
        <v>162650</v>
      </c>
      <c r="J43" s="53">
        <f t="shared" si="16"/>
        <v>3300</v>
      </c>
      <c r="K43" s="53">
        <f t="shared" si="16"/>
        <v>3300</v>
      </c>
      <c r="L43" s="57">
        <f t="shared" si="16"/>
        <v>5000</v>
      </c>
      <c r="M43" s="50"/>
    </row>
    <row r="44" spans="1:14" s="5" customFormat="1" ht="47.25">
      <c r="A44" s="70" t="s">
        <v>81</v>
      </c>
      <c r="B44" s="13" t="s">
        <v>38</v>
      </c>
      <c r="C44" s="52">
        <v>902</v>
      </c>
      <c r="D44" s="15" t="s">
        <v>14</v>
      </c>
      <c r="E44" s="15" t="s">
        <v>21</v>
      </c>
      <c r="F44" s="14">
        <v>240</v>
      </c>
      <c r="G44" s="27">
        <v>72200</v>
      </c>
      <c r="H44" s="28">
        <v>72000</v>
      </c>
      <c r="I44" s="28">
        <v>60900</v>
      </c>
      <c r="J44" s="28"/>
      <c r="K44" s="28"/>
      <c r="L44" s="28"/>
      <c r="M44" s="81" t="s">
        <v>43</v>
      </c>
    </row>
    <row r="45" spans="1:14" s="5" customFormat="1" ht="64.5" customHeight="1">
      <c r="A45" s="71"/>
      <c r="B45" s="13" t="s">
        <v>39</v>
      </c>
      <c r="C45" s="52">
        <v>911</v>
      </c>
      <c r="D45" s="15" t="s">
        <v>14</v>
      </c>
      <c r="E45" s="15" t="s">
        <v>21</v>
      </c>
      <c r="F45" s="24">
        <v>240</v>
      </c>
      <c r="G45" s="27">
        <v>48500</v>
      </c>
      <c r="H45" s="28">
        <v>20200</v>
      </c>
      <c r="I45" s="28">
        <v>35450</v>
      </c>
      <c r="J45" s="28"/>
      <c r="K45" s="28"/>
      <c r="L45" s="28"/>
      <c r="M45" s="81"/>
    </row>
    <row r="46" spans="1:14" s="5" customFormat="1" ht="47.25">
      <c r="A46" s="71"/>
      <c r="B46" s="13" t="s">
        <v>40</v>
      </c>
      <c r="C46" s="52">
        <v>904</v>
      </c>
      <c r="D46" s="15" t="s">
        <v>14</v>
      </c>
      <c r="E46" s="15" t="s">
        <v>21</v>
      </c>
      <c r="F46" s="14">
        <v>240</v>
      </c>
      <c r="G46" s="27">
        <v>9100</v>
      </c>
      <c r="H46" s="28">
        <v>9300</v>
      </c>
      <c r="I46" s="28">
        <v>6640</v>
      </c>
      <c r="J46" s="28"/>
      <c r="K46" s="28"/>
      <c r="L46" s="28"/>
      <c r="M46" s="81"/>
    </row>
    <row r="47" spans="1:14" s="5" customFormat="1" ht="68.25" customHeight="1">
      <c r="A47" s="71"/>
      <c r="B47" s="13" t="s">
        <v>41</v>
      </c>
      <c r="C47" s="52">
        <v>905</v>
      </c>
      <c r="D47" s="15" t="s">
        <v>14</v>
      </c>
      <c r="E47" s="15" t="s">
        <v>21</v>
      </c>
      <c r="F47" s="14">
        <v>240</v>
      </c>
      <c r="G47" s="27">
        <v>21200</v>
      </c>
      <c r="H47" s="28">
        <v>11200</v>
      </c>
      <c r="I47" s="28">
        <v>16610</v>
      </c>
      <c r="J47" s="28"/>
      <c r="K47" s="28"/>
      <c r="L47" s="28"/>
      <c r="M47" s="81"/>
    </row>
    <row r="48" spans="1:14" s="5" customFormat="1" ht="68.25" customHeight="1">
      <c r="A48" s="71"/>
      <c r="B48" s="13" t="s">
        <v>42</v>
      </c>
      <c r="C48" s="52">
        <v>910</v>
      </c>
      <c r="D48" s="15" t="s">
        <v>14</v>
      </c>
      <c r="E48" s="15" t="s">
        <v>21</v>
      </c>
      <c r="F48" s="14">
        <v>240</v>
      </c>
      <c r="G48" s="27">
        <v>16000</v>
      </c>
      <c r="H48" s="28">
        <v>10200</v>
      </c>
      <c r="I48" s="28">
        <v>12700</v>
      </c>
      <c r="J48" s="28"/>
      <c r="K48" s="28"/>
      <c r="L48" s="28"/>
      <c r="M48" s="81"/>
    </row>
    <row r="49" spans="1:13" s="5" customFormat="1" ht="84" customHeight="1">
      <c r="A49" s="71"/>
      <c r="B49" s="13" t="s">
        <v>74</v>
      </c>
      <c r="C49" s="52">
        <v>917</v>
      </c>
      <c r="D49" s="15" t="s">
        <v>14</v>
      </c>
      <c r="E49" s="15" t="s">
        <v>21</v>
      </c>
      <c r="F49" s="14">
        <v>240</v>
      </c>
      <c r="G49" s="27">
        <v>28800</v>
      </c>
      <c r="H49" s="28">
        <v>14100</v>
      </c>
      <c r="I49" s="28">
        <v>22700</v>
      </c>
      <c r="J49" s="28"/>
      <c r="K49" s="28"/>
      <c r="L49" s="28"/>
      <c r="M49" s="81"/>
    </row>
    <row r="50" spans="1:13" s="5" customFormat="1" ht="66.75" customHeight="1">
      <c r="A50" s="72"/>
      <c r="B50" s="13" t="s">
        <v>72</v>
      </c>
      <c r="C50" s="52">
        <v>920</v>
      </c>
      <c r="D50" s="15" t="s">
        <v>14</v>
      </c>
      <c r="E50" s="15" t="s">
        <v>21</v>
      </c>
      <c r="F50" s="14">
        <v>240</v>
      </c>
      <c r="G50" s="27">
        <v>4800</v>
      </c>
      <c r="H50" s="28">
        <v>4800</v>
      </c>
      <c r="I50" s="28">
        <v>5600</v>
      </c>
      <c r="J50" s="28"/>
      <c r="K50" s="28"/>
      <c r="L50" s="28"/>
      <c r="M50" s="81"/>
    </row>
    <row r="51" spans="1:13" s="5" customFormat="1" ht="19.5" customHeight="1">
      <c r="A51" s="70" t="s">
        <v>82</v>
      </c>
      <c r="B51" s="13" t="s">
        <v>31</v>
      </c>
      <c r="C51" s="52">
        <v>902</v>
      </c>
      <c r="D51" s="15" t="s">
        <v>14</v>
      </c>
      <c r="E51" s="15" t="s">
        <v>20</v>
      </c>
      <c r="F51" s="14">
        <v>240</v>
      </c>
      <c r="G51" s="28">
        <v>1635</v>
      </c>
      <c r="H51" s="28">
        <v>1469</v>
      </c>
      <c r="I51" s="28">
        <f>1250-1250</f>
        <v>0</v>
      </c>
      <c r="J51" s="28">
        <v>1250</v>
      </c>
      <c r="K51" s="28">
        <v>1250</v>
      </c>
      <c r="L51" s="28">
        <v>1635</v>
      </c>
      <c r="M51" s="81"/>
    </row>
    <row r="52" spans="1:13" s="5" customFormat="1" ht="31.5">
      <c r="A52" s="71"/>
      <c r="B52" s="13" t="s">
        <v>10</v>
      </c>
      <c r="C52" s="52">
        <v>911</v>
      </c>
      <c r="D52" s="15" t="s">
        <v>14</v>
      </c>
      <c r="E52" s="15" t="s">
        <v>20</v>
      </c>
      <c r="F52" s="24">
        <v>240</v>
      </c>
      <c r="G52" s="28">
        <v>1250</v>
      </c>
      <c r="H52" s="28">
        <v>412</v>
      </c>
      <c r="I52" s="28">
        <v>725</v>
      </c>
      <c r="J52" s="28">
        <v>725</v>
      </c>
      <c r="K52" s="28">
        <v>725</v>
      </c>
      <c r="L52" s="28">
        <v>1250</v>
      </c>
      <c r="M52" s="81"/>
    </row>
    <row r="53" spans="1:13" s="5" customFormat="1" ht="15.75">
      <c r="A53" s="71"/>
      <c r="B53" s="13" t="s">
        <v>30</v>
      </c>
      <c r="C53" s="52">
        <v>904</v>
      </c>
      <c r="D53" s="15" t="s">
        <v>14</v>
      </c>
      <c r="E53" s="15" t="s">
        <v>20</v>
      </c>
      <c r="F53" s="14">
        <v>240</v>
      </c>
      <c r="G53" s="28">
        <v>250</v>
      </c>
      <c r="H53" s="28">
        <v>190</v>
      </c>
      <c r="I53" s="28">
        <v>140</v>
      </c>
      <c r="J53" s="28">
        <v>140</v>
      </c>
      <c r="K53" s="28">
        <v>140</v>
      </c>
      <c r="L53" s="28">
        <v>250</v>
      </c>
      <c r="M53" s="81"/>
    </row>
    <row r="54" spans="1:13" s="5" customFormat="1" ht="35.25" customHeight="1">
      <c r="A54" s="71"/>
      <c r="B54" s="13" t="s">
        <v>16</v>
      </c>
      <c r="C54" s="52">
        <v>905</v>
      </c>
      <c r="D54" s="15" t="s">
        <v>14</v>
      </c>
      <c r="E54" s="15" t="s">
        <v>20</v>
      </c>
      <c r="F54" s="14">
        <v>240</v>
      </c>
      <c r="G54" s="28">
        <v>555</v>
      </c>
      <c r="H54" s="28">
        <v>300</v>
      </c>
      <c r="I54" s="28">
        <v>340</v>
      </c>
      <c r="J54" s="28">
        <v>340</v>
      </c>
      <c r="K54" s="28">
        <v>340</v>
      </c>
      <c r="L54" s="28">
        <v>555</v>
      </c>
      <c r="M54" s="81"/>
    </row>
    <row r="55" spans="1:13" s="5" customFormat="1" ht="31.5">
      <c r="A55" s="71"/>
      <c r="B55" s="13" t="s">
        <v>8</v>
      </c>
      <c r="C55" s="52">
        <v>910</v>
      </c>
      <c r="D55" s="15" t="s">
        <v>14</v>
      </c>
      <c r="E55" s="15" t="s">
        <v>20</v>
      </c>
      <c r="F55" s="14">
        <v>240</v>
      </c>
      <c r="G55" s="28">
        <v>425</v>
      </c>
      <c r="H55" s="28">
        <v>208</v>
      </c>
      <c r="I55" s="28">
        <v>260</v>
      </c>
      <c r="J55" s="28">
        <v>260</v>
      </c>
      <c r="K55" s="28">
        <v>260</v>
      </c>
      <c r="L55" s="28">
        <v>425</v>
      </c>
      <c r="M55" s="81"/>
    </row>
    <row r="56" spans="1:13" s="5" customFormat="1" ht="47.25">
      <c r="A56" s="71"/>
      <c r="B56" s="13" t="s">
        <v>73</v>
      </c>
      <c r="C56" s="52">
        <v>917</v>
      </c>
      <c r="D56" s="15" t="s">
        <v>14</v>
      </c>
      <c r="E56" s="15" t="s">
        <v>20</v>
      </c>
      <c r="F56" s="14">
        <v>240</v>
      </c>
      <c r="G56" s="28">
        <v>750</v>
      </c>
      <c r="H56" s="28">
        <v>288</v>
      </c>
      <c r="I56" s="28">
        <v>470</v>
      </c>
      <c r="J56" s="28">
        <v>470</v>
      </c>
      <c r="K56" s="28">
        <v>470</v>
      </c>
      <c r="L56" s="28">
        <v>750</v>
      </c>
      <c r="M56" s="81"/>
    </row>
    <row r="57" spans="1:13" s="5" customFormat="1" ht="31.5">
      <c r="A57" s="72"/>
      <c r="B57" s="13" t="s">
        <v>71</v>
      </c>
      <c r="C57" s="52">
        <v>920</v>
      </c>
      <c r="D57" s="15" t="s">
        <v>14</v>
      </c>
      <c r="E57" s="15" t="s">
        <v>20</v>
      </c>
      <c r="F57" s="14">
        <v>240</v>
      </c>
      <c r="G57" s="28">
        <v>135</v>
      </c>
      <c r="H57" s="28">
        <v>100</v>
      </c>
      <c r="I57" s="28">
        <v>115</v>
      </c>
      <c r="J57" s="28">
        <v>115</v>
      </c>
      <c r="K57" s="28">
        <v>115</v>
      </c>
      <c r="L57" s="28">
        <v>135</v>
      </c>
      <c r="M57" s="81"/>
    </row>
    <row r="58" spans="1:13" s="5" customFormat="1" ht="53.25" customHeight="1">
      <c r="A58" s="75" t="s">
        <v>76</v>
      </c>
      <c r="B58" s="75"/>
      <c r="C58" s="75"/>
      <c r="D58" s="75"/>
      <c r="E58" s="75"/>
      <c r="F58" s="75"/>
      <c r="G58" s="75"/>
      <c r="H58" s="75"/>
      <c r="I58" s="75"/>
      <c r="J58" s="10"/>
      <c r="K58" s="10"/>
      <c r="L58" s="10"/>
      <c r="M58" s="36" t="s">
        <v>54</v>
      </c>
    </row>
    <row r="59" spans="1:13" ht="34.5" customHeight="1">
      <c r="A59" s="76"/>
      <c r="B59" s="76"/>
      <c r="C59" s="76"/>
      <c r="D59" s="76"/>
      <c r="E59" s="76"/>
      <c r="F59" s="76"/>
      <c r="G59" s="76"/>
      <c r="H59" s="76"/>
      <c r="I59" s="76"/>
      <c r="J59" s="42"/>
      <c r="K59" s="67" t="s">
        <v>75</v>
      </c>
      <c r="L59" s="46"/>
    </row>
    <row r="60" spans="1:13" ht="18.75">
      <c r="A60" s="76"/>
      <c r="B60" s="76"/>
      <c r="C60" s="76"/>
      <c r="D60" s="76"/>
      <c r="E60" s="76"/>
      <c r="F60" s="76"/>
      <c r="G60" s="76"/>
      <c r="H60" s="76"/>
      <c r="I60" s="76"/>
      <c r="J60" s="11"/>
      <c r="K60" s="11"/>
      <c r="L60" s="11"/>
    </row>
    <row r="61" spans="1:13" ht="18.75">
      <c r="A61" s="76"/>
      <c r="B61" s="76"/>
      <c r="C61" s="76"/>
      <c r="D61" s="76"/>
      <c r="E61" s="76"/>
      <c r="F61" s="76"/>
      <c r="G61" s="76"/>
      <c r="H61" s="76"/>
      <c r="I61" s="76"/>
      <c r="J61" s="11"/>
      <c r="K61" s="11"/>
      <c r="L61" s="11"/>
    </row>
    <row r="62" spans="1:13">
      <c r="A62" s="61"/>
      <c r="B62" s="61"/>
      <c r="C62" s="62"/>
      <c r="D62" s="63"/>
      <c r="E62" s="63"/>
      <c r="F62" s="61"/>
      <c r="G62" s="9"/>
    </row>
  </sheetData>
  <mergeCells count="17">
    <mergeCell ref="K6:M6"/>
    <mergeCell ref="K8:M8"/>
    <mergeCell ref="A10:M10"/>
    <mergeCell ref="A11:M11"/>
    <mergeCell ref="M44:M57"/>
    <mergeCell ref="A51:A57"/>
    <mergeCell ref="M13:M14"/>
    <mergeCell ref="A16:A25"/>
    <mergeCell ref="M16:M25"/>
    <mergeCell ref="A37:A38"/>
    <mergeCell ref="M37:M38"/>
    <mergeCell ref="C13:F13"/>
    <mergeCell ref="A13:A14"/>
    <mergeCell ref="A44:A50"/>
    <mergeCell ref="B13:B14"/>
    <mergeCell ref="G13:L13"/>
    <mergeCell ref="A58:I61"/>
  </mergeCells>
  <hyperlinks>
    <hyperlink ref="C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2" fitToHeight="0" orientation="landscape" r:id="rId1"/>
  <rowBreaks count="3" manualBreakCount="3">
    <brk id="28" max="12" man="1"/>
    <brk id="38" max="12" man="1"/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2024-10-24T02:35:34Z</cp:lastPrinted>
  <dcterms:created xsi:type="dcterms:W3CDTF">2015-11-03T01:57:31Z</dcterms:created>
  <dcterms:modified xsi:type="dcterms:W3CDTF">2024-10-24T02:35:56Z</dcterms:modified>
</cp:coreProperties>
</file>