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425" windowHeight="11025" tabRatio="599"/>
  </bookViews>
  <sheets>
    <sheet name="Лист1" sheetId="1" r:id="rId1"/>
    <sheet name="Лист2" sheetId="2" r:id="rId2"/>
    <sheet name="Лист3" sheetId="3" r:id="rId3"/>
  </sheets>
  <definedNames>
    <definedName name="_xlnm.Print_Area" localSheetId="0">Лист1!$A$1:$N$268</definedName>
    <definedName name="_xlnm.Print_Area" localSheetId="1">Лист2!$A$1:$E$34</definedName>
  </definedNames>
  <calcPr calcId="124519" refMode="R1C1"/>
</workbook>
</file>

<file path=xl/calcChain.xml><?xml version="1.0" encoding="utf-8"?>
<calcChain xmlns="http://schemas.openxmlformats.org/spreadsheetml/2006/main">
  <c r="I72" i="1"/>
  <c r="K21"/>
  <c r="K20"/>
  <c r="J140" l="1"/>
  <c r="J145"/>
  <c r="J141"/>
  <c r="J136"/>
  <c r="J109"/>
  <c r="J108"/>
  <c r="J73" l="1"/>
  <c r="J61"/>
  <c r="J26"/>
  <c r="L18"/>
  <c r="K18"/>
  <c r="K17"/>
  <c r="L17"/>
  <c r="J18"/>
  <c r="J17"/>
  <c r="J20" l="1"/>
  <c r="I173"/>
  <c r="I172"/>
  <c r="I77"/>
  <c r="H253"/>
  <c r="H252" s="1"/>
  <c r="J253"/>
  <c r="J252" s="1"/>
  <c r="K253"/>
  <c r="K252" s="1"/>
  <c r="L253"/>
  <c r="L252" s="1"/>
  <c r="G253"/>
  <c r="G252" s="1"/>
  <c r="L242"/>
  <c r="K242"/>
  <c r="J242"/>
  <c r="H242"/>
  <c r="G242"/>
  <c r="K238"/>
  <c r="L238"/>
  <c r="J238"/>
  <c r="H238"/>
  <c r="G238"/>
  <c r="L227"/>
  <c r="K227"/>
  <c r="J227"/>
  <c r="H227"/>
  <c r="G227"/>
  <c r="L221"/>
  <c r="K221"/>
  <c r="J221"/>
  <c r="L214"/>
  <c r="K214"/>
  <c r="J214"/>
  <c r="I207"/>
  <c r="H207"/>
  <c r="I196"/>
  <c r="H196"/>
  <c r="G196"/>
  <c r="H180"/>
  <c r="G180"/>
  <c r="H154"/>
  <c r="I148"/>
  <c r="H135"/>
  <c r="G135"/>
  <c r="I154" l="1"/>
  <c r="L20"/>
  <c r="K144"/>
  <c r="K135" s="1"/>
  <c r="L144"/>
  <c r="L135" s="1"/>
  <c r="J144"/>
  <c r="J135" s="1"/>
  <c r="J19"/>
  <c r="K19"/>
  <c r="L19"/>
  <c r="H20"/>
  <c r="G20"/>
  <c r="H22"/>
  <c r="J22"/>
  <c r="K22"/>
  <c r="L22"/>
  <c r="H21"/>
  <c r="J21"/>
  <c r="L21"/>
  <c r="H17"/>
  <c r="G22"/>
  <c r="G21"/>
  <c r="H19"/>
  <c r="G19"/>
  <c r="H18"/>
  <c r="G18"/>
  <c r="G17"/>
  <c r="I147"/>
  <c r="I17" s="1"/>
  <c r="C29" i="2"/>
  <c r="C30"/>
  <c r="C2"/>
  <c r="C3"/>
  <c r="C4"/>
  <c r="C5"/>
  <c r="C6"/>
  <c r="C7"/>
  <c r="C8"/>
  <c r="C9"/>
  <c r="C10"/>
  <c r="C11"/>
  <c r="C12"/>
  <c r="C13"/>
  <c r="C14"/>
  <c r="C15"/>
  <c r="C16"/>
  <c r="C17"/>
  <c r="C18"/>
  <c r="C19"/>
  <c r="C20"/>
  <c r="C21"/>
  <c r="C22"/>
  <c r="C23"/>
  <c r="C24"/>
  <c r="C25"/>
  <c r="C26"/>
  <c r="C27"/>
  <c r="C28"/>
  <c r="C1"/>
  <c r="H221" i="1"/>
  <c r="I221"/>
  <c r="G214"/>
  <c r="G221" s="1"/>
  <c r="H214"/>
  <c r="I214"/>
  <c r="G56"/>
  <c r="H56"/>
  <c r="I56"/>
  <c r="J56"/>
  <c r="L56"/>
  <c r="K56"/>
  <c r="I38"/>
  <c r="I139"/>
  <c r="I137"/>
  <c r="I136"/>
  <c r="I61"/>
  <c r="I78"/>
  <c r="I34"/>
  <c r="I74"/>
  <c r="I260"/>
  <c r="I141"/>
  <c r="I239"/>
  <c r="I251"/>
  <c r="I248" s="1"/>
  <c r="I243"/>
  <c r="I242" s="1"/>
  <c r="I241"/>
  <c r="I229"/>
  <c r="I142"/>
  <c r="I140"/>
  <c r="I73"/>
  <c r="I32"/>
  <c r="I28"/>
  <c r="I132"/>
  <c r="I143"/>
  <c r="I258"/>
  <c r="I67"/>
  <c r="I30"/>
  <c r="I26"/>
  <c r="S196"/>
  <c r="R196"/>
  <c r="Q196"/>
  <c r="S172"/>
  <c r="R172"/>
  <c r="Q172"/>
  <c r="I234"/>
  <c r="I115"/>
  <c r="I36"/>
  <c r="I87"/>
  <c r="I86"/>
  <c r="I62"/>
  <c r="I235"/>
  <c r="I254"/>
  <c r="I109"/>
  <c r="I90"/>
  <c r="I31"/>
  <c r="L196"/>
  <c r="K196"/>
  <c r="J196"/>
  <c r="L226"/>
  <c r="L180"/>
  <c r="L154"/>
  <c r="L125"/>
  <c r="L60" s="1"/>
  <c r="L40"/>
  <c r="K180"/>
  <c r="K154"/>
  <c r="K125"/>
  <c r="K60" s="1"/>
  <c r="K40"/>
  <c r="K25" s="1"/>
  <c r="J226"/>
  <c r="J180"/>
  <c r="J154"/>
  <c r="J125"/>
  <c r="J60" s="1"/>
  <c r="J40"/>
  <c r="K226"/>
  <c r="I180"/>
  <c r="I125"/>
  <c r="I40"/>
  <c r="G226"/>
  <c r="H125"/>
  <c r="H60" s="1"/>
  <c r="H40"/>
  <c r="H25" s="1"/>
  <c r="H226"/>
  <c r="G125"/>
  <c r="G60" s="1"/>
  <c r="G154"/>
  <c r="G40"/>
  <c r="G25" s="1"/>
  <c r="I238" l="1"/>
  <c r="H24"/>
  <c r="I135"/>
  <c r="I60"/>
  <c r="I227"/>
  <c r="G24"/>
  <c r="K24"/>
  <c r="J25"/>
  <c r="J24" s="1"/>
  <c r="I19"/>
  <c r="I20"/>
  <c r="I25"/>
  <c r="I18"/>
  <c r="I22"/>
  <c r="I253"/>
  <c r="I252" s="1"/>
  <c r="L25"/>
  <c r="L24" s="1"/>
  <c r="K16"/>
  <c r="K23" s="1"/>
  <c r="H16"/>
  <c r="H23" s="1"/>
  <c r="L16"/>
  <c r="L23" s="1"/>
  <c r="G16"/>
  <c r="G23" s="1"/>
  <c r="J16"/>
  <c r="J23" s="1"/>
  <c r="I21"/>
  <c r="I226" l="1"/>
  <c r="I24"/>
  <c r="I16"/>
  <c r="I23" s="1"/>
</calcChain>
</file>

<file path=xl/comments1.xml><?xml version="1.0" encoding="utf-8"?>
<comments xmlns="http://schemas.openxmlformats.org/spreadsheetml/2006/main">
  <authors>
    <author>Ольга</author>
  </authors>
  <commentList>
    <comment ref="E114" authorId="0">
      <text>
        <r>
          <rPr>
            <b/>
            <sz val="10"/>
            <color indexed="81"/>
            <rFont val="Tahoma"/>
            <family val="2"/>
            <charset val="204"/>
          </rPr>
          <t>Ольга:</t>
        </r>
        <r>
          <rPr>
            <sz val="10"/>
            <color indexed="81"/>
            <rFont val="Tahoma"/>
            <family val="2"/>
            <charset val="204"/>
          </rPr>
          <t xml:space="preserve">
1648324,04
</t>
        </r>
      </text>
    </comment>
    <comment ref="E115"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<sst xmlns="http://schemas.openxmlformats.org/spreadsheetml/2006/main" count="755" uniqueCount="412">
  <si>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</si>
  <si>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</si>
  <si>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</si>
  <si>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</si>
  <si>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</si>
  <si>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</si>
  <si>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</si>
  <si>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</si>
  <si>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</si>
  <si>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</si>
  <si>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</si>
  <si>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</si>
  <si>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</si>
  <si>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</si>
  <si>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</si>
  <si>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</si>
  <si>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</si>
  <si>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</si>
  <si>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</si>
  <si>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</si>
  <si>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</si>
  <si>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</si>
  <si>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</si>
  <si>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</si>
  <si>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</si>
  <si>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</si>
  <si>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</si>
  <si>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</si>
  <si>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</si>
  <si>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</si>
  <si>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</si>
  <si>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</si>
  <si>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</si>
  <si>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</si>
  <si>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</si>
  <si>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</si>
  <si>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</si>
  <si>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</si>
  <si>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</si>
  <si>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</si>
  <si>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</si>
  <si>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</si>
  <si>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</si>
  <si>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</si>
  <si>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</si>
  <si>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</si>
  <si>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</si>
  <si>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</si>
  <si>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</si>
  <si>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Приложение</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</si>
  <si>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</si>
  <si>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</si>
  <si>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</si>
  <si>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</si>
  <si>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</si>
  <si>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</si>
  <si>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</si>
  <si>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</si>
  <si>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</si>
  <si>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</si>
  <si>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</si>
  <si>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</si>
  <si>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</si>
  <si>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</si>
  <si>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</si>
  <si>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</si>
  <si>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</si>
  <si>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</si>
  <si>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</si>
  <si>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</si>
  <si>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</si>
  <si>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</si>
  <si>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</si>
  <si>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</si>
  <si>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</si>
  <si>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t xml:space="preserve">УЖКХ и строительства </t>
  </si>
  <si>
    <t>321Е155200</t>
  </si>
  <si>
    <t>321Е100000</t>
  </si>
  <si>
    <t>УКМПСТ</t>
  </si>
  <si>
    <t>1.23.;                                   1.24.;                                     1.25.;                             1.26.</t>
  </si>
  <si>
    <t>2.1.;                                                     2.2.;                                            2.3.</t>
  </si>
  <si>
    <t>1.4;                            1.5;                            1.6;                         1.7;                                1.8.</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</si>
  <si>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</si>
  <si>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</si>
  <si>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</si>
  <si>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</si>
  <si>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</si>
  <si>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</si>
  <si>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</si>
  <si>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</si>
  <si>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</si>
  <si>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</si>
  <si>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</si>
  <si>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</si>
  <si>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</si>
  <si>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</si>
  <si>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</si>
  <si>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</si>
  <si>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</si>
  <si>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</si>
  <si>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</si>
  <si>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</si>
  <si>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Реализация мероприятий по развитию общеобразовательных организаций (софинансирование)</t>
  </si>
  <si>
    <t>1. Устройство туалетов в общеобразовательных учреждениях;</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</si>
  <si>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</si>
  <si>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</si>
  <si>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</si>
  <si>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</si>
  <si>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</si>
  <si>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</si>
  <si>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</si>
  <si>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</si>
  <si>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</si>
  <si>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</si>
  <si>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</si>
  <si>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</si>
  <si>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</si>
  <si>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</si>
  <si>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</si>
  <si>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</si>
  <si>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</si>
  <si>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</si>
  <si>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</si>
  <si>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</si>
  <si>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</si>
  <si>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</si>
  <si>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</si>
  <si>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</si>
  <si>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</si>
  <si>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</si>
  <si>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321Е1 22170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</si>
  <si>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</si>
  <si>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</si>
  <si>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Внесение изменений в ПСД на строительство школы в д. Чапаево на 250 мест</t>
  </si>
  <si>
    <t>Строительство школы в д. Чапаево на 250 мест (покупка немонтируемого оборудования)</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</si>
  <si>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</si>
  <si>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</si>
  <si>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1.3;                           1.6.</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</si>
  <si>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</si>
  <si>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</si>
  <si>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</si>
  <si>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</si>
  <si>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Транспортные расходы на доставку оборудования для новой школы в д. Чапаево на 250 мест</t>
  </si>
  <si>
    <t>321Е4 52100</t>
  </si>
  <si>
    <t>1. Кап. ремонт по созданию условий для получения детьми-инвалидами кач. образования; 2. Кап. ремонт кровли ЦДО; 3. Кап.ремонт фасада ЦДО</t>
  </si>
  <si>
    <t>321Е122170</t>
  </si>
  <si>
    <t>1. Строительство школы в д. Чапаево на 250 мест; 2. Строительный контроль; 3. Авторский надзор; 4. Сети связи; 5. Технологическое присоединение к электроустановкам школы д.Чапаево</t>
  </si>
  <si>
    <t>07 03</t>
  </si>
  <si>
    <t>32203 0058П</t>
  </si>
  <si>
    <t>32203 00000</t>
  </si>
  <si>
    <t>1. Кадастровые работы (технический план)  при строительстве школы д. Чапаево; 2. Проект организации санитарной охраны водозабора хозяйственно-питьевого назначения (скважины) и разработке проекта расчетной (предварительной) санитарно-защитной зоны угольной котельной, паспорт водозабора по строительству школы д. Чапаево; 3. Благоустройство территории земельного участка под строит.школы д.Чапаево укрепление откосов</t>
  </si>
  <si>
    <t>Монтажные работы на объекте кап.стр-ва школы на 250 уч. д. Чапаево</t>
  </si>
  <si>
    <t>32102 S1450</t>
  </si>
  <si>
    <t xml:space="preserve">к текстовой части муниципальной программы «Развитие образования в Усть-Абаканском районе» 
</t>
  </si>
  <si>
    <t>РЕСУРСНОЕ ОБЕСПЕЧЕНИЕ</t>
  </si>
  <si>
    <t xml:space="preserve">реализации муниципальной программы </t>
  </si>
  <si>
    <t>Объемы бюджетных ассигнований по годам, рублей</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</si>
  <si>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</si>
  <si>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</si>
  <si>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</si>
  <si>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</si>
  <si>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</si>
  <si>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</si>
  <si>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</si>
  <si>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</si>
  <si>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Мероприятие 1.2.9 "Мероприятия по предоставлению школьного питания"</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</si>
  <si>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</si>
  <si>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</si>
  <si>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</si>
  <si>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</si>
  <si>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</si>
  <si>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</si>
  <si>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</si>
  <si>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</si>
  <si>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</si>
  <si>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</si>
  <si>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</si>
  <si>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</si>
  <si>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1. Земельный налог за участок под строительство школы д.Чапаево; 2. Пени по земельному налогу</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</si>
  <si>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</si>
  <si>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</si>
  <si>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</si>
  <si>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</si>
  <si>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</si>
  <si>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</si>
  <si>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</si>
  <si>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</si>
  <si>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</si>
  <si>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</si>
  <si>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</si>
  <si>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</si>
  <si>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</si>
  <si>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</si>
  <si>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</si>
  <si>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</si>
  <si>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</si>
  <si>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</si>
  <si>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</si>
  <si>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</si>
  <si>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</si>
  <si>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</si>
  <si>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t>
  </si>
  <si>
    <t>Мероприятие 1.2.10 "Реализация мероприятий по предоставлению школьного питания"</t>
  </si>
  <si>
    <t>321E47144P</t>
  </si>
  <si>
    <t>321E4S144P</t>
  </si>
  <si>
    <t>321Е1 51720</t>
  </si>
  <si>
    <t>321Е2 50970</t>
  </si>
  <si>
    <t>321Е2 7144Р</t>
  </si>
  <si>
    <t>321Е2 S144Р</t>
  </si>
  <si>
    <t>321Е2 50980</t>
  </si>
  <si>
    <t>321ЕВ 00000</t>
  </si>
  <si>
    <t>321Е4 52130</t>
  </si>
  <si>
    <t>32102 73470</t>
  </si>
  <si>
    <t>32102 S3470</t>
  </si>
  <si>
    <r>
      <t>1. Капитальный ремонт здания: кап.ремонт кровли МБОУ "Весенненская СОШ"-2022г, Росток-2024г, Райковская СОШ-2025г; 2.Благоустройство школьных дворов, школьных зданий; 3.Подготовка к отопительному сезону; 4</t>
    </r>
    <r>
      <rPr>
        <sz val="12"/>
        <rFont val="Times New Roman"/>
        <family val="1"/>
        <charset val="204"/>
      </rPr>
      <t xml:space="preserve">.ПСД, экспертиза на кап. ремонт кровли: МБОУ "Весенненская СОШ"-2022г; МБОУ "Доможаковская СОШ им. Н.Г. Доможакова"-2023г, Росток -2024г, Райковская СОШ-2025г. </t>
    </r>
  </si>
  <si>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</si>
  <si>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</si>
  <si>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</si>
  <si>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</si>
  <si>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</si>
  <si>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</si>
  <si>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</si>
  <si>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</si>
  <si>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</si>
  <si>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</si>
  <si>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</si>
  <si>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</si>
  <si>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</si>
  <si>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</si>
  <si>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</si>
  <si>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</si>
  <si>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</si>
  <si>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</si>
  <si>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</si>
  <si>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</si>
  <si>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</si>
  <si>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</si>
  <si>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</si>
  <si>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</si>
  <si>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</si>
  <si>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</si>
  <si>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</si>
  <si>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Мероприятие 1.5.2 "Реализация мероприятий по развитию общеобразовательных организаций"</t>
  </si>
  <si>
    <t>Мероприятие 1.5.3 "Реализация мероприятий по развитию общеобразовательных организаций (софинансирование)"</t>
  </si>
  <si>
    <t>Мероприятие 1.6.3 "Реализация мероприятий по развитию общеобразовательных организаций"</t>
  </si>
  <si>
    <t>Мероприятие 1.6.4 "Реализация мероприятий по развитию общеобразовательных организаций (софинансирование)"</t>
  </si>
  <si>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</si>
  <si>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</si>
  <si>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</si>
  <si>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</si>
  <si>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</si>
  <si>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</si>
  <si>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</si>
  <si>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</si>
  <si>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</si>
  <si>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</si>
  <si>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</si>
  <si>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</si>
  <si>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32102L7500</t>
  </si>
  <si>
    <t>32102L7501</t>
  </si>
  <si>
    <t>32102L7502</t>
  </si>
  <si>
    <t>32102L7503</t>
  </si>
  <si>
    <t>32201 22410</t>
  </si>
  <si>
    <t>32102 09970</t>
  </si>
  <si>
    <t>Ликвидация чрезвычайных ситуаций: ремонт кровли, замена окон</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</si>
  <si>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</si>
  <si>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</si>
  <si>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</si>
  <si>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Приобретение кресел для актового зала школы</t>
  </si>
  <si>
    <t>Приобретение теневых навесов, устройство брусчатки</t>
  </si>
  <si>
    <t>Устройство универсальной спортивной площадки (мини-футбол, волейбол)</t>
  </si>
  <si>
    <t>32102 50500</t>
  </si>
  <si>
    <t>1. Ежемесячное денежное вознаграждение</t>
  </si>
  <si>
    <t>1.Денежные премии победителям конкурса между педагогов</t>
  </si>
  <si>
    <t>32104 И2412</t>
  </si>
  <si>
    <t>32104 И2413</t>
  </si>
  <si>
    <t>32103 03501</t>
  </si>
  <si>
    <t>321Ю4 57500</t>
  </si>
  <si>
    <t>321Ю4 00000</t>
  </si>
  <si>
    <t>321Я1 00000</t>
  </si>
  <si>
    <t>Мероприятие 1.2.1 "Капитальный ремонт и оснащение образовательных организаций , осуществляющих образовательную деятельность  по образовательным программам дошкольного образования (в том числе софинансирование  с республиканским бюджетом)</t>
  </si>
  <si>
    <t>Основное мероприятие 1.3 "Развитие начального общего, основного общего, среднего общего образования"</t>
  </si>
  <si>
    <t>321Ю4 55590</t>
  </si>
  <si>
    <t>321Ю6 50500</t>
  </si>
  <si>
    <t>321Ю6 53030</t>
  </si>
  <si>
    <t>321Ю6 00000</t>
  </si>
  <si>
    <t>321Я1 53150</t>
  </si>
  <si>
    <t>Мероприятие 1.3.1 "Обеспечение деятельности подведомственных учреждений (Общеобразовательные организации)"</t>
  </si>
  <si>
    <t>Мероприятие 1.3.2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</si>
  <si>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Мероприятие 1.3.3 "Строительство, реконструкция объектов муниципальной собственности, в том числе разработка проектно-сметной документации"</t>
  </si>
  <si>
    <t>Мероприятие 1.3.4 "Капитальный ремонт в муниципальных учреждениях, в том числе проектно-сметная документация"</t>
  </si>
  <si>
    <t>Мероприятие 1.3.5 "Создание условий для обеспечения современного качества образования"</t>
  </si>
  <si>
    <t>Мероприятие 1.3.6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</si>
  <si>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1.3.7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</si>
  <si>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1.3.8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</si>
  <si>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1.3.9 "Приобретение жилья для специалистов с высшим педагогическим образованием"</t>
  </si>
  <si>
    <t>Мероприятие 1.3.10 "Реализация мероприятий по развитию общеобразовательных организаций"</t>
  </si>
  <si>
    <t>Мероприятие 1.3.11 "Реализация мероприятий по развитию общеобразовательных организаций (софинансирование)"</t>
  </si>
  <si>
    <t>Мероприятие 1.3.12 "Реализация мероприятий по предоставлению школьного питания"</t>
  </si>
  <si>
    <t>Мероприятие 1.3.13 "Реализация мероприятий по предоставлению школьного питания (софинансирование)"</t>
  </si>
  <si>
    <t>Мероприятие 1.3.14 "Укрепление материально-технической базы кабинетов хакасского языка в муниципальных общеобразовательных организациях"</t>
  </si>
  <si>
    <t>Мероприятие 1.3.15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</si>
  <si>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1.3.16 "Частичное погашение кредиторской задолженности"</t>
  </si>
  <si>
    <t>Мероприятие 1.3.17 "Частичное погашение кредиторской задолженности (софинансирование)"</t>
  </si>
  <si>
    <t>Мероприятие 1.3.18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</si>
  <si>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1.3.19 "Реализация мероприятий по модернизации школьных систем образования (в том числе софинансирование с республиканским бюджетом)" </t>
  </si>
  <si>
    <t>Мероприятие 1.3.20 "Приобретение жилья для специалистов с высшим педагогическим образованием (софинансирование)"</t>
  </si>
  <si>
    <t>Основное мероприятие 1.4 "Обеспечение условий развития сферы образования"</t>
  </si>
  <si>
    <t>Мероприятие 1.4.1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</si>
  <si>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t>Мероприятие 1.4.2 "Обеспечение деятельности подведомственных учреждений (Центр поддержки одаренных детей, Центр поддержки детей с ограниченными возможностями)"</t>
  </si>
  <si>
    <t>Основное мероприятие 1.5 "Реализация инициативных проектов муниципального образования"</t>
  </si>
  <si>
    <t>Мероприятие 1.5.1 "Реализация  инициативноно проекта "Актовый зал школы - центр молодежных инициатив " МБОУ "Усть-Абаканская СОШ им.М.Е.Орлова"</t>
  </si>
  <si>
    <t>Мероприятие 1.5.2 "Реализация инициативного проекта "Родничок - территория счастливого и безопасного детства"</t>
  </si>
  <si>
    <t>Основное мероприятие 1.6 "Региональный проект Республики Хакасия "Современная школа"</t>
  </si>
  <si>
    <t>Мероприятие 1.6.1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</si>
  <si>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1.6.2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</si>
  <si>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1.6.3. "Реализация мероприятий по развитию общеобразовательных организаций (за счет средств целевой безвозмездной помощи)"</t>
  </si>
  <si>
    <t>Мероприятие 1.6.4. "Реализация мероприятий по развитию общеобразовательных организаций (софинансирование)"</t>
  </si>
  <si>
    <t>Основное мероприятие 1.7 "Региональный проект Республики Хакасия "Успех каждого ребенка"</t>
  </si>
  <si>
    <t>Мероприятие 1.7.1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</si>
  <si>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1.7.2 "Реализация мероприятий по развитию общеобразовательных организаций"</t>
  </si>
  <si>
    <t>Мероприятие 1.7.3 "Реализация мероприятий по развитию общеобразовательных организаций (софинансирование)"</t>
  </si>
  <si>
    <t>Мероприятие 1.7.4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</si>
  <si>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Основное мероприятие 1.8 "Региональный проект Республики Хакасия "Цифровая образовательная среда"</t>
  </si>
  <si>
    <t>Мероприятие 1.8.1 "Обеспечение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</si>
  <si>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1.8.2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</si>
  <si>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1.8.3 "Реализация мероприятий по развитию общеобразовательных организаций"</t>
  </si>
  <si>
    <t>Мероприятие 1.8.4 "Реализация мероприятий по развитию общеобразовательных организаций (софинансирование)"</t>
  </si>
  <si>
    <t>Основное мероприятие 1.9 "Региональный проект Республики Хакасия "Патриотическое воспитание граждан Российской Федерации"</t>
  </si>
  <si>
    <t>Мероприятие 1.9.1.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</si>
  <si>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1.9.2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</si>
  <si>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Мероприятие 1.10.1 "Оснащение предметных кабинетов общеобразовательных организаций средствами обучения и воспитания (в том числе софинансирование  с республиканским бюджетом)</t>
  </si>
  <si>
    <t>Мероприятие 1.10.2 "Реализация мероприятий по модернизации школьных систем образования (в том числе софинансирование с республиканским бюджетом)"</t>
  </si>
  <si>
    <t>Мероприятие 1.11.1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</si>
  <si>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r>
      <t>Мероприятие</t>
    </r>
    <r>
      <rPr>
        <sz val="12"/>
        <color rgb="FFFF0000"/>
        <rFont val="Times New Roman"/>
        <family val="1"/>
        <charset val="204"/>
      </rPr>
      <t xml:space="preserve"> </t>
    </r>
    <r>
      <rPr>
        <sz val="12"/>
        <color theme="1"/>
        <rFont val="Times New Roman"/>
        <family val="1"/>
        <charset val="204"/>
      </rPr>
      <t>1.4.3 "Органы местного самоуправления"</t>
    </r>
  </si>
  <si>
    <t>32103 03503</t>
  </si>
  <si>
    <t>0709</t>
  </si>
  <si>
    <t>0702</t>
  </si>
  <si>
    <t>0703</t>
  </si>
  <si>
    <t>0704</t>
  </si>
  <si>
    <t>0705</t>
  </si>
  <si>
    <t>0708</t>
  </si>
  <si>
    <t>0710</t>
  </si>
  <si>
    <t>0711</t>
  </si>
  <si>
    <t>0712</t>
  </si>
  <si>
    <t>0713</t>
  </si>
  <si>
    <t>0714</t>
  </si>
  <si>
    <t>0715</t>
  </si>
  <si>
    <t>0716</t>
  </si>
  <si>
    <t>0717</t>
  </si>
  <si>
    <t>0718</t>
  </si>
  <si>
    <t>0719</t>
  </si>
  <si>
    <t>0720</t>
  </si>
  <si>
    <t>0721</t>
  </si>
  <si>
    <t>0722</t>
  </si>
  <si>
    <t>32103 55490</t>
  </si>
  <si>
    <t>1376003283,95</t>
  </si>
  <si>
    <t>848100865,37</t>
  </si>
  <si>
    <t xml:space="preserve"> 1551104031,53</t>
  </si>
  <si>
    <t>1150034748,60</t>
  </si>
  <si>
    <t>1310980147,37</t>
  </si>
  <si>
    <t>1158583554,08</t>
  </si>
  <si>
    <t>1342855036,16</t>
  </si>
  <si>
    <t>801810420,37</t>
  </si>
  <si>
    <t>1520842783,74</t>
  </si>
  <si>
    <t>200541209,43</t>
  </si>
  <si>
    <t>220206307,40</t>
  </si>
  <si>
    <t>202559669,40</t>
  </si>
  <si>
    <t>236802308,99</t>
  </si>
  <si>
    <t>187834775,00</t>
  </si>
  <si>
    <t>212544328,25</t>
  </si>
  <si>
    <t>27151413,99</t>
  </si>
  <si>
    <t>905727539,85</t>
  </si>
  <si>
    <t>969369671,54</t>
  </si>
  <si>
    <t>912257885,36</t>
  </si>
  <si>
    <t>962314195,26</t>
  </si>
  <si>
    <t>580377058,37</t>
  </si>
  <si>
    <t>915113078,50</t>
  </si>
  <si>
    <t>43765999,32</t>
  </si>
  <si>
    <t>43782383,23</t>
  </si>
  <si>
    <t>Мероприятие 1.4.4 "Органы местного самоуправления"</t>
  </si>
  <si>
    <t>Мероприятие 1.4.4.1 "Фонд оплаты труда муниципальных служащих"</t>
  </si>
  <si>
    <t>Мероприятие 1.4.4.2. "Содержание органов местного управления"</t>
  </si>
  <si>
    <t>Мероптиятие 1.4.5. Поощрение соответствующих муниципальных управленческих команд, способствовавших достижению Республикой Хакасии в 2023 году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 источником финансового обеспечения которых является дотация (грант) из федерального бюджета</t>
  </si>
  <si>
    <t>Управление ЖКХ и строительства</t>
  </si>
  <si>
    <t>Связь с показателями муниципальной программы                                            (номер показателя, характеризующего результат реализации основного мероприятия)</t>
  </si>
  <si>
    <t>Управление ЖКХ и строительства (ФБ)</t>
  </si>
  <si>
    <t>Управление ЖКХ и строительства (РБ)</t>
  </si>
  <si>
    <t>Оплата труда</t>
  </si>
  <si>
    <t>Ликвидация чрезвычайной ситуации: ремонт кровли</t>
  </si>
  <si>
    <t>Основное мероприятие 1.11 "  Региональный проект "Педагоги и наставники"</t>
  </si>
  <si>
    <t>Основное мероприятие 1.10 " Региональный проект "Все лучшее детям"</t>
  </si>
  <si>
    <t>Основное мероприятие 1.2 " Региональный проект  "Поддержка семьи"</t>
  </si>
  <si>
    <t>Мероприятие 1.1.8 "Реализация инициативного проекта "Родничок - территория счастливого и безопасного детства"</t>
  </si>
  <si>
    <t>Мероприятие 1.5.2 "Реализация инициативного поекта "Спортивная молодежь - сильная Россия""</t>
  </si>
  <si>
    <t>Мероприятие 1.11.3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</si>
  <si>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321Ю6 51790</t>
  </si>
  <si>
    <t>Оплата труда (вознаграждение)</t>
  </si>
  <si>
    <t xml:space="preserve">1.Обследование здания МБДОУ "ДС "Родничок"
</t>
  </si>
  <si>
    <t xml:space="preserve">1.обучение по мерам пожарной безопасности ;2. испытание ограждения кровли ; 3. проверка качества огнезащитной обработки; 4. испытание пожарных кранов; 5. испытание наружных лестниц ; 6. огнезащитная обработка кровли  ;  7. перекатка пожарных кранов;  8. приобретение огнетушителей ; 9. Приобретение котла  для котельной (терморобот) Весенненская СОШ ;10.  замена задвижек в школе, ремонт тепло узла Красноозерная ООШ ; 11. Приобретение пож.знаков Чапаевская СОШ; 12. Поставка насоса в котельную Весенненская СОШ. </t>
  </si>
  <si>
    <t xml:space="preserve">1. обучение по мерам пожарной безопасности; 2.приобретение огнетушителей ; 3. испытание пожарных кранов, лестниц ; 4. огнезащитная обработка кровли ; </t>
  </si>
  <si>
    <t>Софинансирование на монтаж АУПС д/с Ромашка ; кап.ремонт эвакуационных выхлдла д/с Солнышко ; кап.ремонт канализации д/с Звездочка .</t>
  </si>
  <si>
    <t>Монтаж АУПС д/с Ромашка ; кап.ремонт эвакуационных выхлдла д/с Солнышко ; кап.ремонт канализации д/с Звездочка .</t>
  </si>
  <si>
    <t>Пеня по земельному налогу за участок под строительство детского сада в д.Чапаево</t>
  </si>
  <si>
    <t>Капитальный ремонт и оснащение  д/с Звездочка</t>
  </si>
  <si>
    <t>к постановлению Администрации</t>
  </si>
  <si>
    <t>Мероприятие 1.11.2 "Проведение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(в том числе софинансирование с федеральным бюджетом)"</t>
  </si>
  <si>
    <t>Первый заместитель Главы администрации Усть-Абаканского района по финансам и экономике - руководитель Управления финансов и экономики администрации Усть-Абаканского района Республики Хакасия</t>
  </si>
  <si>
    <t xml:space="preserve">Усть-Абаканского муниципального района </t>
  </si>
  <si>
    <t>Республики Хакасия</t>
  </si>
  <si>
    <t xml:space="preserve">Республиканский бюджет </t>
  </si>
  <si>
    <t>от 27.03.2025    № 231 - п</t>
  </si>
</sst>
</file>

<file path=xl/styles.xml><?xml version="1.0" encoding="utf-8"?>
<styleSheet xmlns="http://schemas.openxmlformats.org/spreadsheetml/2006/main">
  <numFmts count="1">
    <numFmt numFmtId="43" formatCode="_-* #,##0.00\ _₽_-;\-* #,##0.00\ _₽_-;_-* &quot;-&quot;??\ _₽_-;_-@_-"/>
  </numFmts>
  <fonts count="23">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i/>
      <sz val="12"/>
      <name val="Times New Roman"/>
      <family val="1"/>
      <charset val="204"/>
    </font>
    <font>
      <sz val="11"/>
      <color rgb="FF9C6500"/>
      <name val="Calibri"/>
      <family val="2"/>
      <charset val="204"/>
      <scheme val="minor"/>
    </font>
    <font>
      <sz val="10"/>
      <color theme="1"/>
      <name val="Times New Roman"/>
      <family val="1"/>
      <charset val="204"/>
    </font>
    <font>
      <sz val="11"/>
      <color theme="1"/>
      <name val="Calibri"/>
      <family val="2"/>
      <charset val="204"/>
      <scheme val="minor"/>
    </font>
    <font>
      <b/>
      <sz val="10"/>
      <color theme="1"/>
      <name val="Times New Roman"/>
      <family val="1"/>
      <charset val="204"/>
    </font>
    <font>
      <i/>
      <sz val="10"/>
      <color theme="1"/>
      <name val="Times New Roman"/>
      <family val="1"/>
      <charset val="204"/>
    </font>
    <font>
      <sz val="12"/>
      <name val="Calibri"/>
      <family val="2"/>
      <charset val="204"/>
      <scheme val="minor"/>
    </font>
    <font>
      <sz val="12"/>
      <color rgb="FF9C6500"/>
      <name val="Calibri"/>
      <family val="2"/>
      <charset val="204"/>
      <scheme val="minor"/>
    </font>
    <font>
      <b/>
      <sz val="14"/>
      <color theme="1"/>
      <name val="Times New Roman"/>
      <family val="1"/>
      <charset val="204"/>
    </font>
    <font>
      <sz val="14"/>
      <color theme="1"/>
      <name val="Calibri"/>
      <family val="2"/>
      <charset val="204"/>
      <scheme val="minor"/>
    </font>
    <font>
      <sz val="14"/>
      <name val="Calibri"/>
      <family val="2"/>
      <charset val="204"/>
      <scheme val="minor"/>
    </font>
    <font>
      <sz val="13"/>
      <color theme="1"/>
      <name val="Times New Roman"/>
      <family val="1"/>
      <charset val="204"/>
    </font>
  </fonts>
  <fills count="4">
    <fill>
      <patternFill patternType="none"/>
    </fill>
    <fill>
      <patternFill patternType="gray125"/>
    </fill>
    <fill>
      <patternFill patternType="solid">
        <fgColor rgb="FFFFEB9C"/>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12" fillId="2" borderId="0" applyNumberFormat="0" applyBorder="0" applyAlignment="0" applyProtection="0"/>
    <xf numFmtId="43" fontId="14" fillId="0" borderId="0" applyFont="0" applyFill="0" applyBorder="0" applyAlignment="0" applyProtection="0"/>
  </cellStyleXfs>
  <cellXfs count="153">
    <xf numFmtId="0" fontId="0" fillId="0" borderId="0" xfId="0"/>
    <xf numFmtId="49" fontId="1"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3" fillId="0" borderId="1" xfId="0" applyFont="1" applyFill="1" applyBorder="1" applyAlignment="1">
      <alignment horizontal="left" vertical="top"/>
    </xf>
    <xf numFmtId="49" fontId="1" fillId="0" borderId="1" xfId="0" applyNumberFormat="1" applyFont="1" applyFill="1" applyBorder="1" applyAlignment="1">
      <alignment horizontal="left"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1" fillId="0" borderId="1" xfId="0" applyFont="1" applyFill="1" applyBorder="1" applyAlignment="1">
      <alignment horizontal="left" vertical="top"/>
    </xf>
    <xf numFmtId="0" fontId="9" fillId="0" borderId="1" xfId="0" applyFont="1" applyFill="1" applyBorder="1" applyAlignment="1">
      <alignment horizontal="left" vertical="top" wrapText="1"/>
    </xf>
    <xf numFmtId="49" fontId="1" fillId="0" borderId="2" xfId="0" applyNumberFormat="1" applyFont="1" applyFill="1" applyBorder="1" applyAlignment="1">
      <alignment horizontal="center" vertical="top" wrapText="1"/>
    </xf>
    <xf numFmtId="0" fontId="1" fillId="0" borderId="1" xfId="0" applyFont="1" applyFill="1" applyBorder="1" applyAlignment="1">
      <alignment vertical="top" wrapText="1"/>
    </xf>
    <xf numFmtId="0" fontId="7"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8" fillId="0" borderId="2" xfId="0" applyFont="1" applyFill="1" applyBorder="1" applyAlignment="1">
      <alignment horizontal="center" vertical="top" wrapText="1"/>
    </xf>
    <xf numFmtId="0" fontId="1" fillId="0" borderId="1" xfId="0" applyFont="1" applyFill="1" applyBorder="1" applyAlignment="1">
      <alignment horizontal="center" vertical="top" wrapText="1"/>
    </xf>
    <xf numFmtId="4" fontId="1" fillId="0" borderId="1" xfId="0" applyNumberFormat="1" applyFont="1" applyFill="1" applyBorder="1" applyAlignment="1">
      <alignment horizontal="left" vertical="top"/>
    </xf>
    <xf numFmtId="0" fontId="4" fillId="0" borderId="1" xfId="0" applyFont="1" applyFill="1" applyBorder="1" applyAlignment="1">
      <alignment vertical="top" wrapText="1"/>
    </xf>
    <xf numFmtId="4" fontId="2" fillId="0" borderId="1" xfId="0" applyNumberFormat="1" applyFont="1" applyFill="1" applyBorder="1" applyAlignment="1">
      <alignment horizontal="right" vertical="top" wrapText="1" indent="1"/>
    </xf>
    <xf numFmtId="0" fontId="7" fillId="0" borderId="1" xfId="0" applyFont="1" applyFill="1" applyBorder="1" applyAlignment="1">
      <alignment vertical="top" wrapText="1"/>
    </xf>
    <xf numFmtId="4" fontId="4" fillId="0" borderId="1" xfId="0" applyNumberFormat="1" applyFont="1" applyFill="1" applyBorder="1" applyAlignment="1">
      <alignment horizontal="right" vertical="top" wrapText="1" indent="1"/>
    </xf>
    <xf numFmtId="1"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right" vertical="top" inden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0" xfId="0" applyFont="1" applyFill="1" applyAlignment="1"/>
    <xf numFmtId="0" fontId="1" fillId="0" borderId="0" xfId="0" applyFont="1" applyFill="1" applyBorder="1" applyAlignment="1">
      <alignment horizontal="left" vertical="top" wrapText="1"/>
    </xf>
    <xf numFmtId="0" fontId="1" fillId="0" borderId="0" xfId="0" applyFont="1" applyFill="1" applyBorder="1" applyAlignment="1">
      <alignment horizontal="center" vertical="top" wrapText="1"/>
    </xf>
    <xf numFmtId="49" fontId="1" fillId="0" borderId="0" xfId="0" applyNumberFormat="1" applyFont="1" applyFill="1" applyBorder="1" applyAlignment="1">
      <alignment horizontal="center" vertical="top" wrapText="1"/>
    </xf>
    <xf numFmtId="4" fontId="1" fillId="0" borderId="0" xfId="0" applyNumberFormat="1" applyFont="1" applyFill="1" applyBorder="1" applyAlignment="1">
      <alignment horizontal="right" vertical="top" wrapText="1" indent="1"/>
    </xf>
    <xf numFmtId="0" fontId="1" fillId="0" borderId="0" xfId="0" applyFont="1" applyFill="1" applyBorder="1" applyAlignment="1">
      <alignment horizontal="right" vertical="top" wrapText="1"/>
    </xf>
    <xf numFmtId="0" fontId="1" fillId="0" borderId="2" xfId="0" applyFont="1" applyFill="1" applyBorder="1" applyAlignment="1">
      <alignment wrapText="1"/>
    </xf>
    <xf numFmtId="0" fontId="1" fillId="0" borderId="3" xfId="0" applyFont="1" applyFill="1" applyBorder="1" applyAlignment="1">
      <alignment wrapText="1"/>
    </xf>
    <xf numFmtId="0" fontId="1" fillId="0" borderId="4" xfId="0" applyFont="1" applyFill="1" applyBorder="1" applyAlignment="1">
      <alignment wrapText="1"/>
    </xf>
    <xf numFmtId="0" fontId="1" fillId="0" borderId="2" xfId="0" applyFont="1" applyFill="1" applyBorder="1" applyAlignment="1">
      <alignment horizontal="left" vertical="top"/>
    </xf>
    <xf numFmtId="49" fontId="0" fillId="0" borderId="0" xfId="0" applyNumberFormat="1"/>
    <xf numFmtId="43" fontId="0" fillId="0" borderId="0" xfId="2" applyFont="1"/>
    <xf numFmtId="4" fontId="15" fillId="0" borderId="1" xfId="0" applyNumberFormat="1" applyFont="1" applyBorder="1" applyAlignment="1">
      <alignment horizontal="center" vertical="center" wrapText="1"/>
    </xf>
    <xf numFmtId="4" fontId="0" fillId="0" borderId="1" xfId="2" applyNumberFormat="1" applyFont="1" applyBorder="1"/>
    <xf numFmtId="0" fontId="0" fillId="0" borderId="1" xfId="0" applyBorder="1"/>
    <xf numFmtId="4" fontId="16"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4" fontId="0" fillId="0" borderId="1" xfId="0" applyNumberFormat="1" applyBorder="1"/>
    <xf numFmtId="49" fontId="0" fillId="0" borderId="1" xfId="0" applyNumberFormat="1" applyBorder="1"/>
    <xf numFmtId="43" fontId="0" fillId="0" borderId="1" xfId="2" applyFont="1" applyBorder="1"/>
    <xf numFmtId="0" fontId="1" fillId="0" borderId="0" xfId="0" applyFont="1" applyFill="1"/>
    <xf numFmtId="49" fontId="1" fillId="0" borderId="0" xfId="0" applyNumberFormat="1" applyFont="1" applyFill="1"/>
    <xf numFmtId="0" fontId="1" fillId="0" borderId="0" xfId="0" applyFont="1" applyFill="1" applyAlignment="1">
      <alignment horizontal="center"/>
    </xf>
    <xf numFmtId="4" fontId="1" fillId="0" borderId="0" xfId="0" applyNumberFormat="1" applyFont="1" applyFill="1" applyAlignment="1">
      <alignment horizontal="right"/>
    </xf>
    <xf numFmtId="0" fontId="1" fillId="0" borderId="0" xfId="0" applyFont="1" applyFill="1" applyAlignment="1">
      <alignment horizontal="right"/>
    </xf>
    <xf numFmtId="0" fontId="3" fillId="0" borderId="0" xfId="0" applyFont="1" applyFill="1" applyAlignment="1">
      <alignment horizontal="left"/>
    </xf>
    <xf numFmtId="0" fontId="3" fillId="0" borderId="0" xfId="0" applyFont="1" applyFill="1"/>
    <xf numFmtId="49" fontId="3" fillId="0" borderId="0" xfId="0" applyNumberFormat="1" applyFont="1" applyFill="1"/>
    <xf numFmtId="0" fontId="3" fillId="0" borderId="0" xfId="0" applyFont="1" applyFill="1" applyAlignment="1">
      <alignment horizontal="center"/>
    </xf>
    <xf numFmtId="4" fontId="3" fillId="0" borderId="0" xfId="0" applyNumberFormat="1" applyFont="1" applyFill="1" applyAlignment="1">
      <alignment horizontal="right"/>
    </xf>
    <xf numFmtId="4" fontId="3" fillId="0" borderId="0" xfId="0" applyNumberFormat="1" applyFont="1" applyFill="1"/>
    <xf numFmtId="43" fontId="3" fillId="0" borderId="0" xfId="0" applyNumberFormat="1" applyFont="1" applyFill="1"/>
    <xf numFmtId="0" fontId="1" fillId="0" borderId="1" xfId="0" applyFont="1" applyFill="1" applyBorder="1" applyAlignment="1">
      <alignment wrapText="1"/>
    </xf>
    <xf numFmtId="0" fontId="1" fillId="0" borderId="1" xfId="0" applyFont="1" applyFill="1" applyBorder="1" applyAlignment="1">
      <alignment horizontal="center" vertical="top"/>
    </xf>
    <xf numFmtId="49" fontId="1" fillId="0" borderId="1" xfId="0" applyNumberFormat="1" applyFont="1" applyFill="1" applyBorder="1" applyAlignment="1">
      <alignment horizontal="center" vertical="top"/>
    </xf>
    <xf numFmtId="0" fontId="1" fillId="0" borderId="1" xfId="0" applyFont="1" applyFill="1" applyBorder="1"/>
    <xf numFmtId="0" fontId="3" fillId="0" borderId="0" xfId="0" applyFont="1" applyFill="1" applyBorder="1"/>
    <xf numFmtId="0" fontId="3" fillId="0" borderId="1" xfId="0" applyFont="1" applyFill="1" applyBorder="1"/>
    <xf numFmtId="0" fontId="3" fillId="0" borderId="1" xfId="0" applyFont="1" applyFill="1" applyBorder="1" applyAlignment="1">
      <alignment horizontal="center" vertical="top"/>
    </xf>
    <xf numFmtId="0" fontId="3" fillId="0" borderId="0" xfId="0" applyFont="1" applyFill="1" applyAlignment="1">
      <alignment wrapText="1"/>
    </xf>
    <xf numFmtId="0" fontId="3" fillId="0" borderId="0" xfId="0" applyFont="1" applyFill="1" applyAlignment="1">
      <alignment horizontal="left" vertical="top"/>
    </xf>
    <xf numFmtId="0" fontId="3" fillId="0" borderId="0" xfId="0" applyFont="1" applyFill="1" applyAlignment="1">
      <alignment vertical="top"/>
    </xf>
    <xf numFmtId="49" fontId="3" fillId="0" borderId="0" xfId="0" applyNumberFormat="1" applyFont="1" applyFill="1" applyAlignment="1">
      <alignment vertical="top"/>
    </xf>
    <xf numFmtId="0" fontId="3" fillId="0" borderId="0" xfId="0" applyFont="1" applyFill="1" applyAlignment="1">
      <alignment horizontal="center" vertical="top"/>
    </xf>
    <xf numFmtId="4" fontId="3" fillId="0" borderId="0" xfId="0" applyNumberFormat="1" applyFont="1" applyFill="1" applyAlignment="1">
      <alignment horizontal="right" vertical="top"/>
    </xf>
    <xf numFmtId="0" fontId="1" fillId="0" borderId="0" xfId="0" applyFont="1" applyFill="1" applyAlignment="1">
      <alignment horizontal="right" vertical="top"/>
    </xf>
    <xf numFmtId="0" fontId="1" fillId="0" borderId="0" xfId="0" applyFont="1" applyFill="1" applyAlignment="1">
      <alignment horizontal="left" vertical="center"/>
    </xf>
    <xf numFmtId="4" fontId="11" fillId="0" borderId="1" xfId="0" applyNumberFormat="1" applyFont="1" applyFill="1" applyBorder="1" applyAlignment="1">
      <alignment horizontal="right" vertical="top" wrapText="1" indent="1"/>
    </xf>
    <xf numFmtId="43" fontId="1" fillId="0" borderId="1" xfId="2" applyFont="1" applyFill="1" applyBorder="1" applyAlignment="1">
      <alignment horizontal="right" vertical="top"/>
    </xf>
    <xf numFmtId="0" fontId="18" fillId="0" borderId="0" xfId="1" applyFont="1" applyFill="1"/>
    <xf numFmtId="4" fontId="9" fillId="0" borderId="0" xfId="0" applyNumberFormat="1" applyFont="1" applyFill="1" applyAlignment="1">
      <alignment horizontal="right"/>
    </xf>
    <xf numFmtId="0" fontId="9" fillId="0" borderId="0" xfId="0" applyFont="1" applyFill="1" applyAlignment="1">
      <alignment horizontal="right"/>
    </xf>
    <xf numFmtId="1" fontId="9" fillId="0" borderId="1" xfId="0" applyNumberFormat="1" applyFont="1" applyFill="1" applyBorder="1" applyAlignment="1">
      <alignment horizontal="center" vertical="center" wrapText="1"/>
    </xf>
    <xf numFmtId="4" fontId="10" fillId="0" borderId="1" xfId="0" applyNumberFormat="1" applyFont="1" applyFill="1" applyBorder="1" applyAlignment="1">
      <alignment horizontal="right" vertical="top" wrapText="1" indent="1"/>
    </xf>
    <xf numFmtId="4" fontId="1" fillId="0" borderId="1" xfId="0" applyNumberFormat="1" applyFont="1" applyFill="1" applyBorder="1" applyAlignment="1">
      <alignment horizontal="right" vertical="top" wrapText="1"/>
    </xf>
    <xf numFmtId="43" fontId="1" fillId="0" borderId="1" xfId="2" applyFont="1" applyFill="1" applyBorder="1" applyAlignment="1">
      <alignment horizontal="center" vertical="top"/>
    </xf>
    <xf numFmtId="4" fontId="1" fillId="0" borderId="1" xfId="0" applyNumberFormat="1" applyFont="1" applyFill="1" applyBorder="1" applyAlignment="1">
      <alignment horizontal="right" vertical="top"/>
    </xf>
    <xf numFmtId="4" fontId="9" fillId="0" borderId="0" xfId="0" applyNumberFormat="1" applyFont="1" applyFill="1" applyBorder="1" applyAlignment="1">
      <alignment horizontal="right" vertical="top" wrapText="1" indent="1"/>
    </xf>
    <xf numFmtId="4" fontId="17" fillId="0" borderId="0" xfId="0" applyNumberFormat="1" applyFont="1" applyFill="1" applyAlignment="1">
      <alignment horizontal="right" vertical="top"/>
    </xf>
    <xf numFmtId="0" fontId="9" fillId="0" borderId="0" xfId="0" applyFont="1" applyFill="1" applyAlignment="1"/>
    <xf numFmtId="4" fontId="17" fillId="0" borderId="0" xfId="0" applyNumberFormat="1" applyFont="1" applyFill="1" applyAlignment="1">
      <alignment horizontal="right"/>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0" xfId="0" applyFont="1" applyFill="1" applyAlignment="1">
      <alignment horizontal="left"/>
    </xf>
    <xf numFmtId="0" fontId="3" fillId="0" borderId="4" xfId="0" applyFont="1" applyFill="1" applyBorder="1" applyAlignment="1">
      <alignment horizontal="center" vertical="top"/>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4" xfId="0" applyFont="1" applyFill="1" applyBorder="1" applyAlignment="1">
      <alignment horizontal="center" vertical="center"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4" fontId="1" fillId="0" borderId="1" xfId="0" applyNumberFormat="1" applyFont="1" applyFill="1" applyBorder="1" applyAlignment="1">
      <alignment horizontal="right" vertical="top" wrapText="1" indent="1"/>
    </xf>
    <xf numFmtId="4" fontId="9" fillId="0" borderId="1" xfId="0" applyNumberFormat="1" applyFont="1" applyFill="1" applyBorder="1" applyAlignment="1">
      <alignment horizontal="right" vertical="top" wrapText="1" indent="1"/>
    </xf>
    <xf numFmtId="0" fontId="1" fillId="0" borderId="1" xfId="0" applyFont="1" applyFill="1" applyBorder="1" applyAlignment="1">
      <alignment horizontal="left" vertical="top" wrapText="1"/>
    </xf>
    <xf numFmtId="0" fontId="1" fillId="0" borderId="4" xfId="0" applyFont="1" applyFill="1" applyBorder="1" applyAlignment="1">
      <alignment horizontal="center" vertical="top" wrapText="1"/>
    </xf>
    <xf numFmtId="4" fontId="1" fillId="0" borderId="1" xfId="0" applyNumberFormat="1" applyFont="1" applyFill="1" applyBorder="1" applyAlignment="1">
      <alignment horizontal="right" vertical="top" wrapText="1" indent="1"/>
    </xf>
    <xf numFmtId="4" fontId="9" fillId="0" borderId="1" xfId="0" applyNumberFormat="1" applyFont="1" applyFill="1" applyBorder="1" applyAlignment="1">
      <alignment horizontal="right" vertical="top" wrapText="1" indent="1"/>
    </xf>
    <xf numFmtId="0" fontId="1" fillId="0" borderId="1" xfId="0" applyFont="1" applyFill="1" applyBorder="1" applyAlignment="1">
      <alignment horizontal="left" vertical="top" wrapText="1"/>
    </xf>
    <xf numFmtId="0" fontId="9" fillId="0" borderId="1" xfId="0" applyFont="1" applyBorder="1" applyAlignment="1">
      <alignment vertical="top" wrapText="1"/>
    </xf>
    <xf numFmtId="0" fontId="9" fillId="3" borderId="1" xfId="0" applyFont="1" applyFill="1" applyBorder="1" applyAlignment="1">
      <alignment vertical="top" wrapText="1"/>
    </xf>
    <xf numFmtId="0" fontId="1" fillId="0" borderId="1" xfId="0" applyFont="1" applyFill="1" applyBorder="1" applyAlignment="1">
      <alignment horizontal="left" vertical="top" wrapText="1"/>
    </xf>
    <xf numFmtId="0" fontId="1" fillId="0" borderId="0" xfId="0" applyFont="1" applyFill="1" applyAlignment="1">
      <alignment horizontal="left"/>
    </xf>
    <xf numFmtId="0" fontId="1" fillId="0" borderId="2" xfId="0" applyFont="1" applyFill="1" applyBorder="1" applyAlignment="1">
      <alignment vertical="top" wrapText="1"/>
    </xf>
    <xf numFmtId="0" fontId="20" fillId="0" borderId="0" xfId="0" applyFont="1" applyFill="1" applyAlignment="1">
      <alignment horizontal="left"/>
    </xf>
    <xf numFmtId="0" fontId="20" fillId="0" borderId="0" xfId="0" applyFont="1" applyFill="1"/>
    <xf numFmtId="49" fontId="20" fillId="0" borderId="0" xfId="0" applyNumberFormat="1" applyFont="1" applyFill="1"/>
    <xf numFmtId="0" fontId="20" fillId="0" borderId="0" xfId="0" applyFont="1" applyFill="1" applyAlignment="1">
      <alignment horizontal="center"/>
    </xf>
    <xf numFmtId="4" fontId="20" fillId="0" borderId="5" xfId="0" applyNumberFormat="1" applyFont="1" applyFill="1" applyBorder="1" applyAlignment="1">
      <alignment horizontal="center"/>
    </xf>
    <xf numFmtId="4" fontId="21" fillId="0" borderId="5" xfId="0" applyNumberFormat="1" applyFont="1" applyFill="1" applyBorder="1" applyAlignment="1">
      <alignment horizontal="center"/>
    </xf>
    <xf numFmtId="4" fontId="20" fillId="0" borderId="0" xfId="0" applyNumberFormat="1" applyFont="1" applyFill="1" applyAlignment="1">
      <alignment horizontal="right"/>
    </xf>
    <xf numFmtId="0" fontId="22" fillId="0" borderId="0" xfId="0" applyFont="1" applyFill="1" applyAlignment="1">
      <alignment horizontal="left"/>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top"/>
    </xf>
    <xf numFmtId="0" fontId="3" fillId="0" borderId="3" xfId="0" applyFont="1" applyFill="1" applyBorder="1" applyAlignment="1">
      <alignment horizontal="center" vertical="top"/>
    </xf>
    <xf numFmtId="0" fontId="3" fillId="0" borderId="4" xfId="0" applyFont="1" applyFill="1" applyBorder="1" applyAlignment="1">
      <alignment horizontal="center" vertical="top"/>
    </xf>
    <xf numFmtId="0" fontId="1" fillId="0" borderId="3" xfId="0" applyFont="1" applyFill="1" applyBorder="1" applyAlignment="1">
      <alignment horizontal="left" vertical="top" wrapText="1"/>
    </xf>
    <xf numFmtId="0" fontId="22" fillId="0" borderId="0" xfId="0" applyFont="1" applyFill="1" applyAlignment="1">
      <alignment horizontal="left"/>
    </xf>
    <xf numFmtId="0" fontId="19" fillId="0" borderId="0" xfId="0" applyFont="1" applyFill="1" applyAlignment="1">
      <alignment horizontal="center" vertical="center"/>
    </xf>
    <xf numFmtId="0" fontId="22" fillId="0" borderId="0" xfId="0" applyFont="1" applyFill="1" applyAlignment="1">
      <alignment horizontal="left" vertical="top"/>
    </xf>
    <xf numFmtId="0" fontId="22" fillId="0" borderId="0" xfId="0" applyFont="1" applyFill="1" applyAlignment="1">
      <alignment horizontal="left" vertical="top" wrapText="1"/>
    </xf>
    <xf numFmtId="4" fontId="19" fillId="0" borderId="0" xfId="0" applyNumberFormat="1" applyFont="1" applyFill="1" applyBorder="1" applyAlignment="1">
      <alignment horizontal="center"/>
    </xf>
    <xf numFmtId="0" fontId="1" fillId="0" borderId="8"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Alignment="1">
      <alignment horizontal="left"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1" fillId="0" borderId="0" xfId="0" applyFont="1" applyFill="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left" vertical="center" wrapText="1"/>
    </xf>
  </cellXfs>
  <cellStyles count="3">
    <cellStyle name="Нейтральный" xfId="1" builtinId="28"/>
    <cellStyle name="Обычный" xfId="0" builtinId="0"/>
    <cellStyle name="Финансовый" xfId="2" builtinId="3"/>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V271"/>
  <sheetViews>
    <sheetView tabSelected="1" view="pageBreakPreview" zoomScale="80" zoomScaleNormal="80" zoomScaleSheetLayoutView="80" workbookViewId="0">
      <selection activeCell="A10" sqref="A10:N10"/>
    </sheetView>
  </sheetViews>
  <sheetFormatPr defaultColWidth="9.140625" defaultRowHeight="15.75"/>
  <cols>
    <col min="1" max="1" width="49.140625" style="52" customWidth="1"/>
    <col min="2" max="2" width="21.42578125" style="52" customWidth="1"/>
    <col min="3" max="4" width="9.140625" style="53" hidden="1" customWidth="1"/>
    <col min="5" max="5" width="16.85546875" style="54" hidden="1" customWidth="1"/>
    <col min="6" max="6" width="0.140625" style="55" customWidth="1"/>
    <col min="7" max="7" width="19.85546875" style="56" customWidth="1"/>
    <col min="8" max="8" width="20" style="56" customWidth="1"/>
    <col min="9" max="9" width="21.140625" style="87" customWidth="1"/>
    <col min="10" max="10" width="22.140625" style="56" customWidth="1"/>
    <col min="11" max="11" width="22.5703125" style="56" customWidth="1"/>
    <col min="12" max="12" width="22.140625" style="56" customWidth="1"/>
    <col min="13" max="13" width="63" style="52" customWidth="1"/>
    <col min="14" max="14" width="16" style="52" hidden="1" customWidth="1"/>
    <col min="15" max="15" width="16.42578125" style="53" customWidth="1"/>
    <col min="16" max="16" width="22.42578125" style="53" customWidth="1"/>
    <col min="17" max="17" width="25.42578125" style="53" customWidth="1"/>
    <col min="18" max="18" width="19.140625" style="53" customWidth="1"/>
    <col min="19" max="19" width="22.140625" style="53" customWidth="1"/>
    <col min="20" max="20" width="16.7109375" style="53" customWidth="1"/>
    <col min="21" max="16384" width="9.140625" style="53"/>
  </cols>
  <sheetData>
    <row r="1" spans="1:20" s="47" customFormat="1" ht="16.5">
      <c r="A1" s="91"/>
      <c r="B1" s="91"/>
      <c r="E1" s="48"/>
      <c r="F1" s="49"/>
      <c r="G1" s="50"/>
      <c r="H1" s="50"/>
      <c r="I1" s="77"/>
      <c r="J1" s="50"/>
      <c r="K1" s="50"/>
      <c r="L1" s="50"/>
      <c r="M1" s="131" t="s">
        <v>49</v>
      </c>
      <c r="N1" s="131"/>
    </row>
    <row r="2" spans="1:20" s="47" customFormat="1" ht="16.5">
      <c r="A2" s="91"/>
      <c r="B2" s="91"/>
      <c r="E2" s="48"/>
      <c r="F2" s="49"/>
      <c r="G2" s="50"/>
      <c r="H2" s="50"/>
      <c r="I2" s="77"/>
      <c r="J2" s="50"/>
      <c r="K2" s="50"/>
      <c r="L2" s="50"/>
      <c r="M2" s="131" t="s">
        <v>405</v>
      </c>
      <c r="N2" s="131"/>
    </row>
    <row r="3" spans="1:20" s="47" customFormat="1" ht="16.5">
      <c r="A3" s="91"/>
      <c r="B3" s="91"/>
      <c r="E3" s="48"/>
      <c r="F3" s="49"/>
      <c r="G3" s="51"/>
      <c r="H3" s="51"/>
      <c r="I3" s="78"/>
      <c r="J3" s="51"/>
      <c r="K3" s="51"/>
      <c r="L3" s="51"/>
      <c r="M3" s="131" t="s">
        <v>408</v>
      </c>
      <c r="N3" s="131"/>
    </row>
    <row r="4" spans="1:20" s="47" customFormat="1" ht="16.5">
      <c r="A4" s="111"/>
      <c r="B4" s="111"/>
      <c r="E4" s="48"/>
      <c r="F4" s="49"/>
      <c r="G4" s="51"/>
      <c r="H4" s="51"/>
      <c r="I4" s="78"/>
      <c r="J4" s="51"/>
      <c r="K4" s="51"/>
      <c r="L4" s="51"/>
      <c r="M4" s="120" t="s">
        <v>409</v>
      </c>
      <c r="N4" s="120"/>
    </row>
    <row r="5" spans="1:20" s="47" customFormat="1" ht="16.5">
      <c r="A5" s="91"/>
      <c r="B5" s="91"/>
      <c r="E5" s="48"/>
      <c r="F5" s="49"/>
      <c r="G5" s="51"/>
      <c r="H5" s="51"/>
      <c r="I5" s="78"/>
      <c r="J5" s="51"/>
      <c r="K5" s="51"/>
      <c r="L5" s="51"/>
      <c r="M5" s="131" t="s">
        <v>411</v>
      </c>
      <c r="N5" s="131"/>
    </row>
    <row r="6" spans="1:20" s="47" customFormat="1" ht="16.5">
      <c r="A6" s="91"/>
      <c r="B6" s="91"/>
      <c r="E6" s="48"/>
      <c r="F6" s="49"/>
      <c r="G6" s="51"/>
      <c r="H6" s="51"/>
      <c r="I6" s="78"/>
      <c r="J6" s="51"/>
      <c r="K6" s="51"/>
      <c r="L6" s="51"/>
      <c r="M6" s="120"/>
      <c r="N6" s="120"/>
    </row>
    <row r="7" spans="1:20" s="47" customFormat="1" ht="19.5" customHeight="1">
      <c r="A7" s="91" t="s">
        <v>196</v>
      </c>
      <c r="B7" s="91"/>
      <c r="E7" s="48"/>
      <c r="F7" s="49"/>
      <c r="G7" s="51"/>
      <c r="H7" s="51"/>
      <c r="I7" s="78"/>
      <c r="J7" s="51"/>
      <c r="K7" s="51"/>
      <c r="L7" s="51"/>
      <c r="M7" s="133" t="s">
        <v>195</v>
      </c>
      <c r="N7" s="133"/>
    </row>
    <row r="8" spans="1:20" s="47" customFormat="1" ht="40.5" customHeight="1">
      <c r="A8" s="91"/>
      <c r="B8" s="91"/>
      <c r="E8" s="48"/>
      <c r="F8" s="49"/>
      <c r="G8" s="51"/>
      <c r="H8" s="51"/>
      <c r="I8" s="78"/>
      <c r="J8" s="51"/>
      <c r="K8" s="51"/>
      <c r="L8" s="51"/>
      <c r="M8" s="134" t="s">
        <v>153</v>
      </c>
      <c r="N8" s="134"/>
    </row>
    <row r="9" spans="1:20" s="47" customFormat="1" ht="16.5">
      <c r="A9" s="91"/>
      <c r="B9" s="91"/>
      <c r="E9" s="48"/>
      <c r="F9" s="49"/>
      <c r="G9" s="51"/>
      <c r="H9" s="51"/>
      <c r="I9" s="78"/>
      <c r="J9" s="51"/>
      <c r="K9" s="51"/>
      <c r="L9" s="51"/>
      <c r="M9" s="120"/>
      <c r="N9" s="120"/>
    </row>
    <row r="10" spans="1:20" s="47" customFormat="1" ht="27.75" customHeight="1">
      <c r="A10" s="132" t="s">
        <v>154</v>
      </c>
      <c r="B10" s="132"/>
      <c r="C10" s="132"/>
      <c r="D10" s="132"/>
      <c r="E10" s="132"/>
      <c r="F10" s="132"/>
      <c r="G10" s="132"/>
      <c r="H10" s="132"/>
      <c r="I10" s="132"/>
      <c r="J10" s="132"/>
      <c r="K10" s="132"/>
      <c r="L10" s="132"/>
      <c r="M10" s="132"/>
      <c r="N10" s="132"/>
    </row>
    <row r="11" spans="1:20" ht="18.75">
      <c r="A11" s="135" t="s">
        <v>155</v>
      </c>
      <c r="B11" s="135"/>
      <c r="C11" s="135"/>
      <c r="D11" s="135"/>
      <c r="E11" s="135"/>
      <c r="F11" s="135"/>
      <c r="G11" s="135"/>
      <c r="H11" s="135"/>
      <c r="I11" s="135"/>
      <c r="J11" s="135"/>
      <c r="K11" s="135"/>
      <c r="L11" s="135"/>
      <c r="M11" s="135"/>
      <c r="N11" s="113"/>
    </row>
    <row r="12" spans="1:20" ht="18.75">
      <c r="A12" s="113"/>
      <c r="B12" s="113"/>
      <c r="C12" s="114"/>
      <c r="D12" s="114"/>
      <c r="E12" s="115"/>
      <c r="F12" s="116"/>
      <c r="G12" s="117"/>
      <c r="H12" s="117"/>
      <c r="I12" s="118"/>
      <c r="J12" s="117"/>
      <c r="K12" s="117"/>
      <c r="L12" s="119"/>
      <c r="M12" s="113"/>
      <c r="N12" s="113"/>
    </row>
    <row r="13" spans="1:20" ht="30" customHeight="1">
      <c r="A13" s="125" t="s">
        <v>197</v>
      </c>
      <c r="B13" s="125" t="s">
        <v>198</v>
      </c>
      <c r="C13" s="126" t="s">
        <v>0</v>
      </c>
      <c r="D13" s="126"/>
      <c r="E13" s="126"/>
      <c r="F13" s="126"/>
      <c r="G13" s="136" t="s">
        <v>156</v>
      </c>
      <c r="H13" s="137"/>
      <c r="I13" s="137"/>
      <c r="J13" s="137"/>
      <c r="K13" s="137"/>
      <c r="L13" s="138"/>
      <c r="M13" s="125" t="s">
        <v>31</v>
      </c>
      <c r="N13" s="125" t="s">
        <v>385</v>
      </c>
      <c r="Q13" s="57"/>
      <c r="R13" s="57"/>
      <c r="S13" s="57"/>
      <c r="T13" s="57"/>
    </row>
    <row r="14" spans="1:20" ht="44.25" customHeight="1">
      <c r="A14" s="125"/>
      <c r="B14" s="125"/>
      <c r="C14" s="90" t="s">
        <v>1</v>
      </c>
      <c r="D14" s="90" t="s">
        <v>2</v>
      </c>
      <c r="E14" s="2" t="s">
        <v>3</v>
      </c>
      <c r="F14" s="90" t="s">
        <v>4</v>
      </c>
      <c r="G14" s="23">
        <v>2022</v>
      </c>
      <c r="H14" s="23">
        <v>2023</v>
      </c>
      <c r="I14" s="79">
        <v>2024</v>
      </c>
      <c r="J14" s="23">
        <v>2025</v>
      </c>
      <c r="K14" s="23">
        <v>2026</v>
      </c>
      <c r="L14" s="23">
        <v>2027</v>
      </c>
      <c r="M14" s="125"/>
      <c r="N14" s="125"/>
    </row>
    <row r="15" spans="1:20" ht="16.5" customHeight="1">
      <c r="A15" s="90">
        <v>1</v>
      </c>
      <c r="B15" s="90">
        <v>2</v>
      </c>
      <c r="C15" s="90">
        <v>4</v>
      </c>
      <c r="D15" s="90">
        <v>5</v>
      </c>
      <c r="E15" s="2">
        <v>6</v>
      </c>
      <c r="F15" s="90">
        <v>7</v>
      </c>
      <c r="G15" s="23">
        <v>3</v>
      </c>
      <c r="H15" s="23">
        <v>4</v>
      </c>
      <c r="I15" s="79">
        <v>5</v>
      </c>
      <c r="J15" s="23">
        <v>6</v>
      </c>
      <c r="K15" s="23">
        <v>7</v>
      </c>
      <c r="L15" s="23">
        <v>8</v>
      </c>
      <c r="M15" s="23">
        <v>9</v>
      </c>
      <c r="N15" s="23">
        <v>15</v>
      </c>
    </row>
    <row r="16" spans="1:20" ht="67.5" customHeight="1">
      <c r="A16" s="124" t="s">
        <v>157</v>
      </c>
      <c r="B16" s="89" t="s">
        <v>161</v>
      </c>
      <c r="C16" s="3" t="s">
        <v>5</v>
      </c>
      <c r="D16" s="3" t="s">
        <v>5</v>
      </c>
      <c r="E16" s="4" t="s">
        <v>5</v>
      </c>
      <c r="F16" s="3" t="s">
        <v>5</v>
      </c>
      <c r="G16" s="24">
        <f t="shared" ref="G16:L16" si="0">G17+G18+G19</f>
        <v>1180012416.73</v>
      </c>
      <c r="H16" s="24">
        <f t="shared" si="0"/>
        <v>1307409855.9300001</v>
      </c>
      <c r="I16" s="24">
        <f t="shared" si="0"/>
        <v>1433259669.8699999</v>
      </c>
      <c r="J16" s="24">
        <f t="shared" si="0"/>
        <v>1368974354.7800002</v>
      </c>
      <c r="K16" s="24">
        <f t="shared" si="0"/>
        <v>1376003283.9499998</v>
      </c>
      <c r="L16" s="24">
        <f t="shared" si="0"/>
        <v>1551104031.53</v>
      </c>
      <c r="M16" s="18"/>
      <c r="N16" s="127" t="s">
        <v>105</v>
      </c>
      <c r="O16" s="57"/>
      <c r="P16" s="54"/>
      <c r="Q16" s="57"/>
      <c r="R16" s="57"/>
      <c r="T16" s="57"/>
    </row>
    <row r="17" spans="1:22" ht="31.5">
      <c r="A17" s="124"/>
      <c r="B17" s="6" t="s">
        <v>162</v>
      </c>
      <c r="C17" s="3"/>
      <c r="D17" s="3"/>
      <c r="E17" s="4"/>
      <c r="F17" s="3"/>
      <c r="G17" s="101">
        <f>G57+G76+G77+G107+G116+G147+G172+G175+G183+G188+G199+G202+G208+G211+G215+G218+G222+G225+G249</f>
        <v>72686301</v>
      </c>
      <c r="H17" s="101">
        <f>H57+H76+H77+H107+H116+H147+H172+H175+H183+H188+H199+H202+H208+H211+H215+H218+H222+H225+H249</f>
        <v>91801230.25999999</v>
      </c>
      <c r="I17" s="101">
        <f>I57+I76+I77+I107+I116+I147+I172+I175+I183+I188+I199+I202+I208+I211+I215+I218+I222+I225+I249</f>
        <v>150186033.76000002</v>
      </c>
      <c r="J17" s="105">
        <f>J57+J76+J77+J107+J116+J147+J172+J175+J183+J188+J199+J202+J208+J211+J215+J218+J222+J225+J249+J223</f>
        <v>119545101.56999999</v>
      </c>
      <c r="K17" s="105">
        <f>K57+K76+K77+K107+K116+K147+K172+K175+K183+K188+K199+K202+K208+K211+K215+K218+K222+K225+K249+K223</f>
        <v>158336431</v>
      </c>
      <c r="L17" s="105">
        <f>L57+L76+L77+L107+L116+L147+L172+L175+L183+L188+L199+L202+L208+L211+L215+L218+L222+L225+L249+L223</f>
        <v>352053711</v>
      </c>
      <c r="M17" s="18"/>
      <c r="N17" s="128"/>
      <c r="O17" s="57"/>
      <c r="P17" s="57"/>
      <c r="Q17" s="57"/>
      <c r="R17" s="57"/>
      <c r="S17" s="57"/>
      <c r="T17" s="57"/>
      <c r="U17" s="57"/>
      <c r="V17" s="57"/>
    </row>
    <row r="18" spans="1:22" ht="32.25" customHeight="1">
      <c r="A18" s="124"/>
      <c r="B18" s="6" t="s">
        <v>410</v>
      </c>
      <c r="C18" s="3"/>
      <c r="D18" s="3"/>
      <c r="E18" s="4"/>
      <c r="F18" s="3"/>
      <c r="G18" s="101">
        <f>G34+G36+G58+G62+G72+G78+G85+G86+G90+G94+G96+G108+G115+G150+G152+G173+G176+G178+G184+G186+G189+G198+G203+G205+G209+G212+G216+G219+G231+G234+G250</f>
        <v>695654919.63</v>
      </c>
      <c r="H18" s="101">
        <f>H34+H36+H58+H62+H72+H78+H85+H86+H90+H94+H96+H108+H115+H150+H152+H173+H176+H178+H184+H186+H189+H198+H203+H205+H209+H212+H216+H219+H231+H234+H250</f>
        <v>805398983.12</v>
      </c>
      <c r="I18" s="101">
        <f>I34+I36+I58+I62+I72+I78+I85+I86+I90+I94+I96+I108+I115+I150+I152+I173+I176+I178+I184+I186+I189+I198+I203+I205+I209+I212+I216+I219+I231+I234+I250+I54</f>
        <v>863939884.03999984</v>
      </c>
      <c r="J18" s="105">
        <f>J34+J36+J58+J62+J72+J78+J85+J86+J90+J94+J96+J108+J115+J150+J152+J173+J176+J178+J184+J186+J189+J198+J203+J205+J209+J212+J216+J219+J231+J234+J250+J224</f>
        <v>865925223.19000006</v>
      </c>
      <c r="K18" s="105">
        <f>K34+K36+K58+K62+K72+K78+K85+K86+K90+K94+K96+K108+K115+K150+K152+K173+K176+K178+K184+K186+K189+K198+K203+K205+K209+K212+K216+K219+K231+K234+K250+K224</f>
        <v>859004540.3599999</v>
      </c>
      <c r="L18" s="105">
        <f>L34+L36+L58+L62+L72+L78+L85+L86+L90+L94+L96+L108+L115+L150+L152+L173+L176+L178+L184+L186+L189+L198+L203+L205+L209+L212+L216+L219+L231+L234+L250+L224</f>
        <v>880930755.37</v>
      </c>
      <c r="M18" s="18"/>
      <c r="N18" s="128"/>
      <c r="O18" s="57"/>
      <c r="P18" s="57"/>
      <c r="Q18" s="57"/>
      <c r="R18" s="57"/>
      <c r="S18" s="57"/>
    </row>
    <row r="19" spans="1:22">
      <c r="A19" s="124"/>
      <c r="B19" s="6" t="s">
        <v>163</v>
      </c>
      <c r="C19" s="3"/>
      <c r="D19" s="3"/>
      <c r="E19" s="4"/>
      <c r="F19" s="3"/>
      <c r="G19" s="101">
        <f>G26+G28+G30+G31+G32+G33+G59+G38+G61+G66+G67+G71+G73+G74+G75+G87+G91+G95+G97+G109+G111+G132+G136+G137+G138+G139+G140+G141+G142+G143+G145+G146+G149+G151+G153+G174+G177+G179+G185+G187+G190+G197+G204+G206+G213+G217+G220+G228+G229+G230+G235+G236+G239+G241+G243+G244+G245+G246+G251+G254+G255+G256+G257+G258+G260</f>
        <v>411671196.10000002</v>
      </c>
      <c r="H19" s="101">
        <f>H26+H28+H30+H31+H32+H33+H59+H38+H61+H66+H67+H71+H73+H74+H75+H87+H91+H95+H97+H109+H111+H132+H136+H137+H138+H139+H140+H141+H142+H143+H145+H146+H149+H151+H153+H174+H177+H179+H185+H187+H190+H197+H204+H206+H213+H217+H220+H228+H229+H230+H235+H236+H239+H241+H243+H244+H245+H246+H251+H254+H255+H256+H257+H258+H260</f>
        <v>410209642.55000001</v>
      </c>
      <c r="I19" s="101">
        <f>I26+I28+I30+I31+I32+I33+I59+I38+I61+I66+I67+I71+I73+I74+I75+I87+I91+I95+I97+I109+I111+I132+I136+I137+I138+I139+I140+I141+I142+I143+I145+I146+I149+I151+I153+I174+I177+I179+I185+I187+I190+I197+I204+I206+I213+I217+I220+I228+I229+I230+I235+I236+I239+I241+I243+I244+I245+I246+I251+I254+I255+I256+I257+I258+I260+I55</f>
        <v>419133752.07000011</v>
      </c>
      <c r="J19" s="105">
        <f>J26+J28+J30+J31+J32+J33+J59+J38+J61+J66+J67+J71+J73+J74+J75+J87+J91+J95+J97+J109+J111+J132+J136+J137+J138+J139+J140+J141+J142+J143+J145+J146+J149+J151+J153+J174+J177+J179+J185+J187+J190+J197+J204+J206+J213+J217+J220+J228+J229+J230+J235+J236+J239+J241+J243+J244+J245+J246+J251+J254+J255+J256+J257+J258+J260</f>
        <v>383504030.0200001</v>
      </c>
      <c r="K19" s="101">
        <f>K26+K28+K30+K31+K32+K33+K59+K38+K61+K66+K67+K71+K73+K74+K75+K87+K91+K95+K97+K109+K111+K132+K136+K137+K138+K139+K140+K141+K142+K143+K145+K146+K149+K151+K153+K174+K177+K179+K185+K187+K190+K197+K204+K206+K213+K217+K220+K228+K229+K230+K235+K236+K239+K241+K243+K244+K245+K246+K251+K254+K255+K256+K257+K258+K260</f>
        <v>358662312.59000003</v>
      </c>
      <c r="L19" s="101">
        <f>L26+L28+L30+L31+L32+L33+L59+L38+L61+L66+L67+L71+L73+L74+L75+L87+L91+L95+L97+L109+L111+L132+L136+L137+L138+L139+L140+L141+L142+L143+L145+L146+L149+L151+L153+L174+L177+L179+L185+L187+L190+L197+L204+L206+L213+L217+L220+L228+L229+L230+L235+L236+L239+L241+L243+L244+L245+L246+L251+L254+L255+L256+L257+L258+L260</f>
        <v>318119565.16000009</v>
      </c>
      <c r="M19" s="18"/>
      <c r="N19" s="128"/>
      <c r="O19" s="57"/>
      <c r="P19" s="57"/>
    </row>
    <row r="20" spans="1:22" ht="31.5">
      <c r="A20" s="124"/>
      <c r="B20" s="88" t="s">
        <v>68</v>
      </c>
      <c r="C20" s="17" t="s">
        <v>6</v>
      </c>
      <c r="D20" s="17" t="s">
        <v>5</v>
      </c>
      <c r="E20" s="1" t="s">
        <v>5</v>
      </c>
      <c r="F20" s="17" t="s">
        <v>5</v>
      </c>
      <c r="G20" s="101">
        <f>G26++G30+G32+G33+G34++G36+G38+G62+G67+G72+G73+G74+G75+G76+G77+G78+G85+G86+G87+G90+G91+G94+G96+G97+G107+G108+G111+G115+G116+G132+G136+G137+G139+G140++G141+G142++G143++G146+G147+G149+G151+G152+G153+G172+G173+G174++G175+G176+G178++G179+G183+G184+G185+G186+G187+G188+G189+G190+G197+G198+G199+G203+G211+G212+G204+G205+G206+G208+G209+G213+G215+G216+G217+G222+G225+G229+G231+G234+G235+G239+G241+G243+G244+G245+G246+G249+G250+G251+G258+G260+G150+G109+G95+G61+G138+G202+G177+G145</f>
        <v>1128848442.75</v>
      </c>
      <c r="H20" s="101">
        <f>H26++H30+H32+H33+H34++H36+H38+H62+H67+H72+H73+H74+H75+H76+H77+H78+H85+H86+H87+H90+H91+H94+H96+H97+H107+H108+H111+H115+H116+H132+H136+H137+H139+H140++H141+H142++H143++H146+H147+H149+H151+H152+H153+H172+H173+H174++H175+H176+H178++H179+H183+H184+H185+H186+H187+H188+H189+H190+H197+H198+H199+H203+H211+H212+H204+H205+H206+H208+H209+H213+H215+H216+H217+H222+H225+H229+H231+H234+H235+H239+H241+H243+H244+H245+H246+H249+H250+H251+H258+H260+H150+H109+H95+H61+H138+H202+H177+H145</f>
        <v>1252919250.3300004</v>
      </c>
      <c r="I20" s="101">
        <f>I26++I30+I32+I33+I34++I36+I38+I62+I67+I72+I73+I74+I75+I76+I77+I78+I85+I86+I87+I90+I91+I94+I96+I97+I107+I108+I111+I115+I116+I132+I136+I137+I139+I140++I141+I142++I143++I146+I147+I149+I151+I152+I153+I172+I173+I174++I175+I176+I178++I179+I183+I184+I185+I186+I187+I188+I189+I190+I197+I198+I199+I203+I211+I212+I204+I205+I206+I208+I209+I213+I215+I216+I217+I222+I225+I229+I231+I234+I235+I239+I241+I243+I244+I245+I246+I249+I250+I251+I258+I260+I150+I109+I95+I61+I138+I202+I177+I145+I54+I55</f>
        <v>1433099663.0799999</v>
      </c>
      <c r="J20" s="105">
        <f>J26++J30+J32+J33+J34++J36+J38+J62+J67+J72+J73+J74+J75+J76+J77+J78+J85+J86+J87+J90+J91+J94+J96+J97+J107+J108+J111+J115+J116+J132+J136+J137+J139+J140++J141+J142++J143++J146+J147+J149+J151+J152+J153+J172+J173+J174++J175+J176+J178++J179+J183+J184+J185+J186+J187+J188+J189+J190+J197+J198+J199+J203+J211+J212+J204+J205+J206+J208+J209+J213+J215+J216+J217+J222+J225+J229+J231+J234+J235+J239+J241+J243+J244+J245+J246+J249+J250+J251+J258+J260+J150+J109+J95+J61+J138+J202+J177+J145+J223+J224</f>
        <v>1368823554.7800002</v>
      </c>
      <c r="K20" s="101">
        <f>K26++K30+K32+K33+K34++K36+K38+K62+K67+K72+K73+K74+K75+K76+K77+K78+K85+K86+K87+K90+K91+K94+K96+K97+K107+K108+K111+K115+K116+K132+K136+K137+K139+K140++K141+K142++K143++K146+K147+K149+K151+K152+K153+K172+K173+K174++K175+K176+K178++K179+K183+K184+K185+K186+K187+K188+K189+K190+K197+K198+K199+K203+K211+K212+K204+K205+K206+K208+K209+K213+K215+K216+K217+K222+K225+K229+K231+K234+K235+K239+K241+K243+K244+K245+K246+K249+K250+K251+K258+K260+K150+K109+K95+K61+K138+K202+K177+K145+K57+K58+K59</f>
        <v>1350597672.2700002</v>
      </c>
      <c r="L20" s="101">
        <f>L26++L30+L32+L33+L34++L36+L38+L62+L67+L72+L73+L74+L75+L76+L77+L78+L85+L86+L87+L90+L91+L94+L96+L97+L107+L108+L111+L115+L116+L132+L136+L137+L139+L140++L141+L142++L143++L146+L147+L149+L151+L152+L153+L172+L173+L174++L175+L176+L178++L179+L183+L184+L185+L186+L187+L188+L189+L190+L197+L198+L199+L203+L211+L212+L204+L205+L206+L208+L209+L213+L215+L216+L217+L222+L225+L229+L231+L234+L235+L239+L241+L243+L244+L245+L246+L249+L250+L251+L258+L260+L150+L109+L95+L61+L138+L202+L177+L145</f>
        <v>1275758565.7700002</v>
      </c>
      <c r="M20" s="10"/>
      <c r="N20" s="128"/>
      <c r="P20" s="57"/>
    </row>
    <row r="21" spans="1:22" ht="33.75" customHeight="1">
      <c r="A21" s="124"/>
      <c r="B21" s="88" t="s">
        <v>384</v>
      </c>
      <c r="C21" s="17" t="s">
        <v>7</v>
      </c>
      <c r="D21" s="17" t="s">
        <v>5</v>
      </c>
      <c r="E21" s="1" t="s">
        <v>5</v>
      </c>
      <c r="F21" s="17" t="s">
        <v>5</v>
      </c>
      <c r="G21" s="101">
        <f>G28+G31+G57+G58+G59+G66+G71+G218+G219+G220</f>
        <v>7769636.9299999997</v>
      </c>
      <c r="H21" s="101">
        <f>H28+H31+H57+H58+H59+H66+H71+H218+H219+H220</f>
        <v>671750</v>
      </c>
      <c r="I21" s="101">
        <f>I28+I31+I57+I58+I59+I66+I71+I218+I219+I220</f>
        <v>6.79</v>
      </c>
      <c r="J21" s="105">
        <f>J28+J31+J57+J58+J59+J66+J71+J218+J219+J220</f>
        <v>0</v>
      </c>
      <c r="K21" s="101">
        <f>K28+K31+K66+K71+K218+K219+K220</f>
        <v>25405611.68</v>
      </c>
      <c r="L21" s="101">
        <f>L28+L31+L57+L58+L59+L66+L71+L218+L219+L220</f>
        <v>275235465.76000005</v>
      </c>
      <c r="M21" s="10"/>
      <c r="N21" s="128"/>
      <c r="P21" s="57"/>
    </row>
    <row r="22" spans="1:22" ht="20.25" customHeight="1">
      <c r="A22" s="124"/>
      <c r="B22" s="88" t="s">
        <v>78</v>
      </c>
      <c r="C22" s="17" t="s">
        <v>8</v>
      </c>
      <c r="D22" s="17" t="s">
        <v>5</v>
      </c>
      <c r="E22" s="1" t="s">
        <v>5</v>
      </c>
      <c r="F22" s="17" t="s">
        <v>5</v>
      </c>
      <c r="G22" s="101">
        <f>G228+G230+G236+G254+G255+G256+G257</f>
        <v>43394337.049999997</v>
      </c>
      <c r="H22" s="101">
        <f t="shared" ref="H22:L22" si="1">H228+H230+H236+H254+H255+H256+H257</f>
        <v>53818855.600000001</v>
      </c>
      <c r="I22" s="101">
        <f t="shared" si="1"/>
        <v>160000</v>
      </c>
      <c r="J22" s="105">
        <f t="shared" si="1"/>
        <v>150800</v>
      </c>
      <c r="K22" s="101">
        <f t="shared" si="1"/>
        <v>0</v>
      </c>
      <c r="L22" s="101">
        <f t="shared" si="1"/>
        <v>110000</v>
      </c>
      <c r="M22" s="10"/>
      <c r="N22" s="129"/>
      <c r="P22" s="57"/>
    </row>
    <row r="23" spans="1:22" ht="20.25" hidden="1" customHeight="1">
      <c r="A23" s="89"/>
      <c r="B23" s="88"/>
      <c r="C23" s="17"/>
      <c r="D23" s="17"/>
      <c r="E23" s="1"/>
      <c r="F23" s="17"/>
      <c r="G23" s="101">
        <f>G16-G20-G21-G22</f>
        <v>0</v>
      </c>
      <c r="H23" s="101">
        <f t="shared" ref="H23:L23" si="2">H16-H20-H21-H22</f>
        <v>-3.3527612686157227E-7</v>
      </c>
      <c r="I23" s="101">
        <f t="shared" si="2"/>
        <v>-3.8155121728777885E-8</v>
      </c>
      <c r="J23" s="105">
        <f t="shared" si="2"/>
        <v>0</v>
      </c>
      <c r="K23" s="101">
        <f t="shared" si="2"/>
        <v>-4.0978193283081055E-7</v>
      </c>
      <c r="L23" s="101">
        <f t="shared" si="2"/>
        <v>-2.9802322387695313E-7</v>
      </c>
      <c r="M23" s="10"/>
      <c r="N23" s="92"/>
      <c r="P23" s="57"/>
    </row>
    <row r="24" spans="1:22" ht="66.75" customHeight="1">
      <c r="A24" s="89" t="s">
        <v>158</v>
      </c>
      <c r="B24" s="88"/>
      <c r="C24" s="17"/>
      <c r="D24" s="17"/>
      <c r="E24" s="4" t="s">
        <v>10</v>
      </c>
      <c r="F24" s="17"/>
      <c r="G24" s="20">
        <f>G25+G60+G135+G154+G40+G125+G180+G196</f>
        <v>1114160099.6799998</v>
      </c>
      <c r="H24" s="20">
        <f>H25+H60+H135+H154+H40+H125+H180+H196+H207</f>
        <v>1230511905.97</v>
      </c>
      <c r="I24" s="80">
        <f>I25+I60+I135+I154+I40+I125+I180+I196+I207+I148</f>
        <v>1396670190.7899997</v>
      </c>
      <c r="J24" s="20">
        <f>J25+J60+J135+J154+J40+J125+J180+J196+J214+J221</f>
        <v>1337145353.99</v>
      </c>
      <c r="K24" s="20">
        <f>K25+K60+K135+K154+K40+K125+K180+K196+K214+K221+K56</f>
        <v>1342855036.1600001</v>
      </c>
      <c r="L24" s="20">
        <f>L25+L60+L135+L154+L40+L125+L180+L196+L214+L221</f>
        <v>1520842783.74</v>
      </c>
      <c r="M24" s="10"/>
      <c r="N24" s="5"/>
      <c r="O24" s="57"/>
      <c r="P24" s="58"/>
      <c r="Q24" s="58"/>
      <c r="R24" s="58"/>
      <c r="S24" s="57"/>
    </row>
    <row r="25" spans="1:22" ht="51" customHeight="1">
      <c r="A25" s="7" t="s">
        <v>159</v>
      </c>
      <c r="B25" s="7"/>
      <c r="C25" s="8"/>
      <c r="D25" s="8"/>
      <c r="E25" s="9" t="s">
        <v>11</v>
      </c>
      <c r="F25" s="8" t="s">
        <v>9</v>
      </c>
      <c r="G25" s="22">
        <f t="shared" ref="G25:L25" si="3">SUM(G26:G53)</f>
        <v>209760216.15000001</v>
      </c>
      <c r="H25" s="22">
        <f t="shared" si="3"/>
        <v>221256749.78</v>
      </c>
      <c r="I25" s="22">
        <f>SUM(I26:I55)</f>
        <v>239254075.82999998</v>
      </c>
      <c r="J25" s="22">
        <f t="shared" si="3"/>
        <v>227846548.44999999</v>
      </c>
      <c r="K25" s="22">
        <f t="shared" si="3"/>
        <v>209650895</v>
      </c>
      <c r="L25" s="22">
        <f t="shared" si="3"/>
        <v>212544328.25</v>
      </c>
      <c r="M25" s="10"/>
      <c r="N25" s="5"/>
      <c r="O25" s="57"/>
      <c r="P25" s="57"/>
      <c r="Q25" s="57"/>
      <c r="R25" s="57"/>
    </row>
    <row r="26" spans="1:22" ht="90.75" customHeight="1">
      <c r="A26" s="88" t="s">
        <v>160</v>
      </c>
      <c r="B26" s="88" t="s">
        <v>68</v>
      </c>
      <c r="C26" s="17">
        <v>904</v>
      </c>
      <c r="D26" s="17">
        <v>701</v>
      </c>
      <c r="E26" s="1" t="s">
        <v>12</v>
      </c>
      <c r="F26" s="17">
        <v>611</v>
      </c>
      <c r="G26" s="101">
        <v>57316415.020000003</v>
      </c>
      <c r="H26" s="101">
        <v>64255431</v>
      </c>
      <c r="I26" s="102">
        <f>68205579.31+2965459.97+194703.04+164900+1122027.61</f>
        <v>72652669.930000007</v>
      </c>
      <c r="J26" s="105">
        <f>69345850.4+7490241.05</f>
        <v>76836091.450000003</v>
      </c>
      <c r="K26" s="101">
        <v>61688160</v>
      </c>
      <c r="L26" s="101">
        <v>64625950.25</v>
      </c>
      <c r="M26" s="88" t="s">
        <v>174</v>
      </c>
      <c r="N26" s="123" t="s">
        <v>106</v>
      </c>
    </row>
    <row r="27" spans="1:22" ht="84" hidden="1" customHeight="1">
      <c r="A27" s="123" t="s">
        <v>164</v>
      </c>
      <c r="B27" s="123" t="s">
        <v>384</v>
      </c>
      <c r="C27" s="17">
        <v>910</v>
      </c>
      <c r="D27" s="17">
        <v>701</v>
      </c>
      <c r="E27" s="1" t="s">
        <v>47</v>
      </c>
      <c r="F27" s="17">
        <v>414</v>
      </c>
      <c r="G27" s="101">
        <v>0</v>
      </c>
      <c r="H27" s="101"/>
      <c r="I27" s="102"/>
      <c r="J27" s="105"/>
      <c r="K27" s="101"/>
      <c r="L27" s="101"/>
      <c r="M27" s="88" t="s">
        <v>175</v>
      </c>
      <c r="N27" s="123"/>
    </row>
    <row r="28" spans="1:22" ht="78.75" customHeight="1">
      <c r="A28" s="123"/>
      <c r="B28" s="123"/>
      <c r="C28" s="17">
        <v>910</v>
      </c>
      <c r="D28" s="17">
        <v>701</v>
      </c>
      <c r="E28" s="1" t="s">
        <v>47</v>
      </c>
      <c r="F28" s="17">
        <v>853</v>
      </c>
      <c r="G28" s="101"/>
      <c r="H28" s="101">
        <v>72750</v>
      </c>
      <c r="I28" s="102">
        <f>7-0.21</f>
        <v>6.79</v>
      </c>
      <c r="J28" s="105"/>
      <c r="K28" s="101"/>
      <c r="L28" s="101"/>
      <c r="M28" s="107" t="s">
        <v>403</v>
      </c>
      <c r="N28" s="123"/>
    </row>
    <row r="29" spans="1:22" ht="54.75" hidden="1" customHeight="1">
      <c r="A29" s="123"/>
      <c r="B29" s="123"/>
      <c r="C29" s="17">
        <v>910</v>
      </c>
      <c r="D29" s="17">
        <v>701</v>
      </c>
      <c r="E29" s="1" t="s">
        <v>47</v>
      </c>
      <c r="F29" s="17">
        <v>244</v>
      </c>
      <c r="G29" s="101"/>
      <c r="H29" s="101"/>
      <c r="I29" s="102"/>
      <c r="J29" s="105"/>
      <c r="K29" s="101"/>
      <c r="L29" s="101"/>
      <c r="M29" s="88"/>
      <c r="N29" s="123"/>
    </row>
    <row r="30" spans="1:22" ht="155.25" customHeight="1">
      <c r="A30" s="123" t="s">
        <v>218</v>
      </c>
      <c r="B30" s="88" t="s">
        <v>68</v>
      </c>
      <c r="C30" s="17">
        <v>904</v>
      </c>
      <c r="D30" s="17">
        <v>701</v>
      </c>
      <c r="E30" s="1" t="s">
        <v>13</v>
      </c>
      <c r="F30" s="17">
        <v>612</v>
      </c>
      <c r="G30" s="101">
        <v>752335.58</v>
      </c>
      <c r="H30" s="101"/>
      <c r="I30" s="102">
        <f>360000+1611952.24+340000</f>
        <v>2311952.2400000002</v>
      </c>
      <c r="J30" s="105">
        <v>150000</v>
      </c>
      <c r="K30" s="101"/>
      <c r="L30" s="101"/>
      <c r="M30" s="11" t="s">
        <v>398</v>
      </c>
      <c r="N30" s="123"/>
    </row>
    <row r="31" spans="1:22" ht="216.75" customHeight="1">
      <c r="A31" s="123"/>
      <c r="B31" s="88" t="s">
        <v>384</v>
      </c>
      <c r="C31" s="17">
        <v>910</v>
      </c>
      <c r="D31" s="17">
        <v>701</v>
      </c>
      <c r="E31" s="1" t="s">
        <v>13</v>
      </c>
      <c r="F31" s="17">
        <v>243</v>
      </c>
      <c r="G31" s="101">
        <v>2983722</v>
      </c>
      <c r="H31" s="101"/>
      <c r="I31" s="102">
        <f>3600000-3600000</f>
        <v>0</v>
      </c>
      <c r="J31" s="105"/>
      <c r="K31" s="101"/>
      <c r="L31" s="101"/>
      <c r="M31" s="11"/>
      <c r="N31" s="123"/>
    </row>
    <row r="32" spans="1:22" ht="409.5" customHeight="1">
      <c r="A32" s="123" t="s">
        <v>219</v>
      </c>
      <c r="B32" s="123" t="s">
        <v>68</v>
      </c>
      <c r="C32" s="17">
        <v>904</v>
      </c>
      <c r="D32" s="17">
        <v>701</v>
      </c>
      <c r="E32" s="1" t="s">
        <v>14</v>
      </c>
      <c r="F32" s="17">
        <v>612</v>
      </c>
      <c r="G32" s="101">
        <v>12387926.550000001</v>
      </c>
      <c r="H32" s="101">
        <v>8028221.7800000003</v>
      </c>
      <c r="I32" s="102">
        <f>4319714.72+3490000-1611952.24+729453.76+561697.5+465095.85+440544.63+711326</f>
        <v>9105880.2199999988</v>
      </c>
      <c r="J32" s="105">
        <v>299355</v>
      </c>
      <c r="K32" s="101">
        <v>300000</v>
      </c>
      <c r="L32" s="101">
        <v>300000</v>
      </c>
      <c r="M32" s="108" t="s">
        <v>400</v>
      </c>
      <c r="N32" s="123"/>
    </row>
    <row r="33" spans="1:14" ht="50.25" hidden="1" customHeight="1">
      <c r="A33" s="123"/>
      <c r="B33" s="123"/>
      <c r="C33" s="17">
        <v>904</v>
      </c>
      <c r="D33" s="17">
        <v>709</v>
      </c>
      <c r="E33" s="1" t="s">
        <v>14</v>
      </c>
      <c r="F33" s="17">
        <v>244</v>
      </c>
      <c r="G33" s="101">
        <v>0</v>
      </c>
      <c r="H33" s="101">
        <v>0</v>
      </c>
      <c r="I33" s="102">
        <v>0</v>
      </c>
      <c r="J33" s="105">
        <v>0</v>
      </c>
      <c r="K33" s="101">
        <v>0</v>
      </c>
      <c r="L33" s="101">
        <v>0</v>
      </c>
      <c r="M33" s="88"/>
      <c r="N33" s="123"/>
    </row>
    <row r="34" spans="1:14" ht="116.25" customHeight="1">
      <c r="A34" s="88" t="s">
        <v>220</v>
      </c>
      <c r="B34" s="88" t="s">
        <v>69</v>
      </c>
      <c r="C34" s="17">
        <v>904</v>
      </c>
      <c r="D34" s="17" t="s">
        <v>93</v>
      </c>
      <c r="E34" s="1" t="s">
        <v>15</v>
      </c>
      <c r="F34" s="17">
        <v>611</v>
      </c>
      <c r="G34" s="101">
        <v>134279000</v>
      </c>
      <c r="H34" s="101">
        <v>145633000</v>
      </c>
      <c r="I34" s="102">
        <f>138583000+2748097.26+10929000</f>
        <v>152260097.25999999</v>
      </c>
      <c r="J34" s="105">
        <v>148613000</v>
      </c>
      <c r="K34" s="101">
        <v>146364000</v>
      </c>
      <c r="L34" s="101">
        <v>146969000</v>
      </c>
      <c r="M34" s="88" t="s">
        <v>176</v>
      </c>
      <c r="N34" s="123"/>
    </row>
    <row r="35" spans="1:14" ht="63" hidden="1" customHeight="1">
      <c r="A35" s="88" t="s">
        <v>57</v>
      </c>
      <c r="B35" s="88" t="s">
        <v>68</v>
      </c>
      <c r="C35" s="17">
        <v>904</v>
      </c>
      <c r="D35" s="17" t="s">
        <v>93</v>
      </c>
      <c r="E35" s="1" t="s">
        <v>62</v>
      </c>
      <c r="F35" s="17">
        <v>611</v>
      </c>
      <c r="G35" s="101"/>
      <c r="H35" s="101"/>
      <c r="I35" s="102"/>
      <c r="J35" s="105"/>
      <c r="K35" s="101"/>
      <c r="L35" s="101"/>
      <c r="M35" s="88" t="s">
        <v>58</v>
      </c>
      <c r="N35" s="88"/>
    </row>
    <row r="36" spans="1:14" ht="47.25">
      <c r="A36" s="88" t="s">
        <v>221</v>
      </c>
      <c r="B36" s="88" t="s">
        <v>69</v>
      </c>
      <c r="C36" s="17">
        <v>904</v>
      </c>
      <c r="D36" s="17" t="s">
        <v>93</v>
      </c>
      <c r="E36" s="1" t="s">
        <v>94</v>
      </c>
      <c r="F36" s="17">
        <v>612</v>
      </c>
      <c r="G36" s="101">
        <v>2000000</v>
      </c>
      <c r="H36" s="101">
        <v>3202000</v>
      </c>
      <c r="I36" s="102">
        <f>3513000-3000000</f>
        <v>513000</v>
      </c>
      <c r="J36" s="105">
        <v>1539000</v>
      </c>
      <c r="K36" s="101">
        <v>1026000</v>
      </c>
      <c r="L36" s="101">
        <v>513000</v>
      </c>
      <c r="M36" s="109" t="s">
        <v>402</v>
      </c>
      <c r="N36" s="88"/>
    </row>
    <row r="37" spans="1:14" ht="48" hidden="1" customHeight="1">
      <c r="A37" s="88" t="s">
        <v>111</v>
      </c>
      <c r="B37" s="88" t="s">
        <v>69</v>
      </c>
      <c r="C37" s="17">
        <v>904</v>
      </c>
      <c r="D37" s="17" t="s">
        <v>93</v>
      </c>
      <c r="E37" s="1" t="s">
        <v>112</v>
      </c>
      <c r="F37" s="17">
        <v>611</v>
      </c>
      <c r="G37" s="101"/>
      <c r="H37" s="101"/>
      <c r="I37" s="102"/>
      <c r="J37" s="105"/>
      <c r="K37" s="101"/>
      <c r="L37" s="101"/>
      <c r="M37" s="88" t="s">
        <v>234</v>
      </c>
      <c r="N37" s="88"/>
    </row>
    <row r="38" spans="1:14" ht="66.75" customHeight="1">
      <c r="A38" s="88" t="s">
        <v>222</v>
      </c>
      <c r="B38" s="88" t="s">
        <v>88</v>
      </c>
      <c r="C38" s="17">
        <v>904</v>
      </c>
      <c r="D38" s="17" t="s">
        <v>93</v>
      </c>
      <c r="E38" s="1" t="s">
        <v>95</v>
      </c>
      <c r="F38" s="17">
        <v>612</v>
      </c>
      <c r="G38" s="101">
        <v>40817</v>
      </c>
      <c r="H38" s="101">
        <v>65347</v>
      </c>
      <c r="I38" s="102">
        <f>71694-61224.61</f>
        <v>10469.39</v>
      </c>
      <c r="J38" s="105">
        <v>409102</v>
      </c>
      <c r="K38" s="101">
        <v>272735</v>
      </c>
      <c r="L38" s="101">
        <v>136378</v>
      </c>
      <c r="M38" s="88" t="s">
        <v>401</v>
      </c>
      <c r="N38" s="88"/>
    </row>
    <row r="39" spans="1:14" ht="50.25" hidden="1" customHeight="1">
      <c r="A39" s="88" t="s">
        <v>113</v>
      </c>
      <c r="B39" s="88" t="s">
        <v>88</v>
      </c>
      <c r="C39" s="17">
        <v>904</v>
      </c>
      <c r="D39" s="17" t="s">
        <v>93</v>
      </c>
      <c r="E39" s="1" t="s">
        <v>114</v>
      </c>
      <c r="F39" s="17">
        <v>611</v>
      </c>
      <c r="G39" s="101"/>
      <c r="H39" s="101"/>
      <c r="I39" s="102"/>
      <c r="J39" s="105"/>
      <c r="K39" s="101"/>
      <c r="L39" s="101"/>
      <c r="M39" s="88" t="s">
        <v>235</v>
      </c>
      <c r="N39" s="88"/>
    </row>
    <row r="40" spans="1:14" ht="81" hidden="1" customHeight="1">
      <c r="A40" s="7" t="s">
        <v>82</v>
      </c>
      <c r="B40" s="88"/>
      <c r="C40" s="17"/>
      <c r="D40" s="17"/>
      <c r="E40" s="9" t="s">
        <v>84</v>
      </c>
      <c r="F40" s="17"/>
      <c r="G40" s="22">
        <f t="shared" ref="G40:L40" si="4">G45+G46+G47</f>
        <v>0</v>
      </c>
      <c r="H40" s="22">
        <f t="shared" si="4"/>
        <v>0</v>
      </c>
      <c r="I40" s="74">
        <f t="shared" si="4"/>
        <v>0</v>
      </c>
      <c r="J40" s="22">
        <f t="shared" si="4"/>
        <v>0</v>
      </c>
      <c r="K40" s="22">
        <f t="shared" si="4"/>
        <v>0</v>
      </c>
      <c r="L40" s="22">
        <f t="shared" si="4"/>
        <v>0</v>
      </c>
      <c r="M40" s="88"/>
      <c r="N40" s="88"/>
    </row>
    <row r="41" spans="1:14" ht="30.75" hidden="1" customHeight="1">
      <c r="A41" s="121" t="s">
        <v>37</v>
      </c>
      <c r="B41" s="121" t="s">
        <v>88</v>
      </c>
      <c r="C41" s="17">
        <v>904</v>
      </c>
      <c r="D41" s="17" t="s">
        <v>93</v>
      </c>
      <c r="E41" s="1" t="s">
        <v>117</v>
      </c>
      <c r="F41" s="17">
        <v>612</v>
      </c>
      <c r="G41" s="22"/>
      <c r="H41" s="22"/>
      <c r="I41" s="74"/>
      <c r="J41" s="22"/>
      <c r="K41" s="22"/>
      <c r="L41" s="22"/>
      <c r="M41" s="13" t="s">
        <v>140</v>
      </c>
      <c r="N41" s="149" t="s">
        <v>106</v>
      </c>
    </row>
    <row r="42" spans="1:14" ht="41.25" hidden="1" customHeight="1">
      <c r="A42" s="130"/>
      <c r="B42" s="122"/>
      <c r="C42" s="17">
        <v>904</v>
      </c>
      <c r="D42" s="17" t="s">
        <v>93</v>
      </c>
      <c r="E42" s="1" t="s">
        <v>117</v>
      </c>
      <c r="F42" s="17">
        <v>414</v>
      </c>
      <c r="G42" s="22"/>
      <c r="H42" s="22"/>
      <c r="I42" s="74"/>
      <c r="J42" s="22"/>
      <c r="K42" s="22"/>
      <c r="L42" s="22"/>
      <c r="M42" s="13" t="s">
        <v>121</v>
      </c>
      <c r="N42" s="150"/>
    </row>
    <row r="43" spans="1:14" ht="41.25" hidden="1" customHeight="1">
      <c r="A43" s="130"/>
      <c r="B43" s="121" t="s">
        <v>7</v>
      </c>
      <c r="C43" s="17">
        <v>910</v>
      </c>
      <c r="D43" s="17" t="s">
        <v>138</v>
      </c>
      <c r="E43" s="1" t="s">
        <v>117</v>
      </c>
      <c r="F43" s="17">
        <v>244</v>
      </c>
      <c r="G43" s="22"/>
      <c r="H43" s="22"/>
      <c r="I43" s="74"/>
      <c r="J43" s="22"/>
      <c r="K43" s="22"/>
      <c r="L43" s="22"/>
      <c r="M43" s="93" t="s">
        <v>139</v>
      </c>
      <c r="N43" s="150"/>
    </row>
    <row r="44" spans="1:14" ht="51" hidden="1" customHeight="1">
      <c r="A44" s="122"/>
      <c r="B44" s="122"/>
      <c r="C44" s="17">
        <v>910</v>
      </c>
      <c r="D44" s="17" t="s">
        <v>93</v>
      </c>
      <c r="E44" s="1" t="s">
        <v>117</v>
      </c>
      <c r="F44" s="17">
        <v>414</v>
      </c>
      <c r="G44" s="22"/>
      <c r="H44" s="22"/>
      <c r="I44" s="74"/>
      <c r="J44" s="22"/>
      <c r="K44" s="22"/>
      <c r="L44" s="22"/>
      <c r="M44" s="93" t="s">
        <v>131</v>
      </c>
      <c r="N44" s="150"/>
    </row>
    <row r="45" spans="1:14" ht="43.5" hidden="1" customHeight="1">
      <c r="A45" s="121" t="s">
        <v>83</v>
      </c>
      <c r="B45" s="88" t="s">
        <v>73</v>
      </c>
      <c r="C45" s="17">
        <v>910</v>
      </c>
      <c r="D45" s="17">
        <v>701</v>
      </c>
      <c r="E45" s="1" t="s">
        <v>85</v>
      </c>
      <c r="F45" s="17">
        <v>414</v>
      </c>
      <c r="G45" s="101"/>
      <c r="H45" s="101"/>
      <c r="I45" s="102"/>
      <c r="J45" s="105"/>
      <c r="K45" s="101"/>
      <c r="L45" s="101"/>
      <c r="M45" s="121" t="s">
        <v>86</v>
      </c>
      <c r="N45" s="150"/>
    </row>
    <row r="46" spans="1:14" ht="36" hidden="1" customHeight="1">
      <c r="A46" s="130"/>
      <c r="B46" s="88" t="s">
        <v>74</v>
      </c>
      <c r="C46" s="17">
        <v>910</v>
      </c>
      <c r="D46" s="17">
        <v>701</v>
      </c>
      <c r="E46" s="1" t="s">
        <v>85</v>
      </c>
      <c r="F46" s="17">
        <v>414</v>
      </c>
      <c r="G46" s="101"/>
      <c r="H46" s="101"/>
      <c r="I46" s="102"/>
      <c r="J46" s="105"/>
      <c r="K46" s="101"/>
      <c r="L46" s="101"/>
      <c r="M46" s="130"/>
      <c r="N46" s="150"/>
    </row>
    <row r="47" spans="1:14" ht="34.5" hidden="1" customHeight="1">
      <c r="A47" s="122"/>
      <c r="B47" s="88" t="s">
        <v>75</v>
      </c>
      <c r="C47" s="17">
        <v>910</v>
      </c>
      <c r="D47" s="17">
        <v>701</v>
      </c>
      <c r="E47" s="1" t="s">
        <v>85</v>
      </c>
      <c r="F47" s="17">
        <v>414</v>
      </c>
      <c r="G47" s="101"/>
      <c r="H47" s="101"/>
      <c r="I47" s="102"/>
      <c r="J47" s="105"/>
      <c r="K47" s="101"/>
      <c r="L47" s="101"/>
      <c r="M47" s="122"/>
      <c r="N47" s="150"/>
    </row>
    <row r="48" spans="1:14" ht="34.5" hidden="1" customHeight="1">
      <c r="A48" s="121" t="s">
        <v>87</v>
      </c>
      <c r="B48" s="88" t="s">
        <v>69</v>
      </c>
      <c r="C48" s="17">
        <v>904</v>
      </c>
      <c r="D48" s="17" t="s">
        <v>93</v>
      </c>
      <c r="E48" s="1" t="s">
        <v>118</v>
      </c>
      <c r="F48" s="17">
        <v>612</v>
      </c>
      <c r="G48" s="101"/>
      <c r="H48" s="101"/>
      <c r="I48" s="102"/>
      <c r="J48" s="105"/>
      <c r="K48" s="101"/>
      <c r="L48" s="101"/>
      <c r="M48" s="94" t="s">
        <v>140</v>
      </c>
      <c r="N48" s="150"/>
    </row>
    <row r="49" spans="1:20" ht="34.5" hidden="1" customHeight="1">
      <c r="A49" s="130"/>
      <c r="B49" s="88" t="s">
        <v>69</v>
      </c>
      <c r="C49" s="17">
        <v>904</v>
      </c>
      <c r="D49" s="17">
        <v>701</v>
      </c>
      <c r="E49" s="1" t="s">
        <v>118</v>
      </c>
      <c r="F49" s="17">
        <v>414</v>
      </c>
      <c r="G49" s="101"/>
      <c r="H49" s="101"/>
      <c r="I49" s="102"/>
      <c r="J49" s="105"/>
      <c r="K49" s="101"/>
      <c r="L49" s="101"/>
      <c r="M49" s="94" t="s">
        <v>121</v>
      </c>
      <c r="N49" s="150"/>
    </row>
    <row r="50" spans="1:20" ht="34.5" hidden="1" customHeight="1">
      <c r="A50" s="122"/>
      <c r="B50" s="88" t="s">
        <v>74</v>
      </c>
      <c r="C50" s="17">
        <v>910</v>
      </c>
      <c r="D50" s="17">
        <v>701</v>
      </c>
      <c r="E50" s="1" t="s">
        <v>118</v>
      </c>
      <c r="F50" s="17">
        <v>414</v>
      </c>
      <c r="G50" s="101"/>
      <c r="H50" s="101"/>
      <c r="I50" s="102"/>
      <c r="J50" s="105"/>
      <c r="K50" s="101"/>
      <c r="L50" s="101"/>
      <c r="M50" s="94" t="s">
        <v>86</v>
      </c>
      <c r="N50" s="150"/>
    </row>
    <row r="51" spans="1:20" ht="34.5" hidden="1" customHeight="1">
      <c r="A51" s="121" t="s">
        <v>119</v>
      </c>
      <c r="B51" s="88" t="s">
        <v>88</v>
      </c>
      <c r="C51" s="17">
        <v>904</v>
      </c>
      <c r="D51" s="17" t="s">
        <v>93</v>
      </c>
      <c r="E51" s="1" t="s">
        <v>120</v>
      </c>
      <c r="F51" s="17">
        <v>612</v>
      </c>
      <c r="G51" s="101"/>
      <c r="H51" s="101"/>
      <c r="I51" s="102"/>
      <c r="J51" s="105"/>
      <c r="K51" s="101"/>
      <c r="L51" s="101"/>
      <c r="M51" s="94" t="s">
        <v>141</v>
      </c>
      <c r="N51" s="150"/>
    </row>
    <row r="52" spans="1:20" ht="54.75" hidden="1" customHeight="1">
      <c r="A52" s="130"/>
      <c r="B52" s="88" t="s">
        <v>88</v>
      </c>
      <c r="C52" s="17">
        <v>904</v>
      </c>
      <c r="D52" s="17">
        <v>701</v>
      </c>
      <c r="E52" s="1" t="s">
        <v>120</v>
      </c>
      <c r="F52" s="17">
        <v>414</v>
      </c>
      <c r="G52" s="101"/>
      <c r="H52" s="101"/>
      <c r="I52" s="102"/>
      <c r="J52" s="105"/>
      <c r="K52" s="101"/>
      <c r="L52" s="101"/>
      <c r="M52" s="94" t="s">
        <v>122</v>
      </c>
      <c r="N52" s="150"/>
    </row>
    <row r="53" spans="1:20" ht="37.5" hidden="1" customHeight="1">
      <c r="A53" s="122"/>
      <c r="B53" s="88" t="s">
        <v>75</v>
      </c>
      <c r="C53" s="17">
        <v>910</v>
      </c>
      <c r="D53" s="17">
        <v>701</v>
      </c>
      <c r="E53" s="1" t="s">
        <v>120</v>
      </c>
      <c r="F53" s="17">
        <v>414</v>
      </c>
      <c r="G53" s="101"/>
      <c r="H53" s="101"/>
      <c r="I53" s="102"/>
      <c r="J53" s="105"/>
      <c r="K53" s="101"/>
      <c r="L53" s="101"/>
      <c r="M53" s="94" t="s">
        <v>86</v>
      </c>
      <c r="N53" s="151"/>
    </row>
    <row r="54" spans="1:20" ht="37.5" customHeight="1">
      <c r="A54" s="123" t="s">
        <v>393</v>
      </c>
      <c r="B54" s="93" t="s">
        <v>69</v>
      </c>
      <c r="C54" s="17"/>
      <c r="D54" s="17"/>
      <c r="E54" s="1"/>
      <c r="F54" s="17"/>
      <c r="G54" s="101"/>
      <c r="H54" s="101"/>
      <c r="I54" s="102">
        <v>2000000</v>
      </c>
      <c r="J54" s="105"/>
      <c r="K54" s="101"/>
      <c r="L54" s="101"/>
      <c r="M54" s="121" t="s">
        <v>269</v>
      </c>
      <c r="N54" s="100"/>
    </row>
    <row r="55" spans="1:20" ht="37.5" customHeight="1">
      <c r="A55" s="123"/>
      <c r="B55" s="93" t="s">
        <v>68</v>
      </c>
      <c r="C55" s="17"/>
      <c r="D55" s="17"/>
      <c r="E55" s="1"/>
      <c r="F55" s="17"/>
      <c r="G55" s="101"/>
      <c r="H55" s="101"/>
      <c r="I55" s="102">
        <v>400000</v>
      </c>
      <c r="J55" s="105"/>
      <c r="K55" s="101"/>
      <c r="L55" s="101"/>
      <c r="M55" s="122"/>
      <c r="N55" s="100"/>
    </row>
    <row r="56" spans="1:20" ht="51" customHeight="1">
      <c r="A56" s="96" t="s">
        <v>392</v>
      </c>
      <c r="B56" s="93"/>
      <c r="C56" s="17"/>
      <c r="D56" s="17"/>
      <c r="E56" s="9" t="s">
        <v>279</v>
      </c>
      <c r="F56" s="17"/>
      <c r="G56" s="22">
        <f t="shared" ref="G56:J56" si="5">SUM(G57:G59)</f>
        <v>0</v>
      </c>
      <c r="H56" s="22">
        <f t="shared" si="5"/>
        <v>0</v>
      </c>
      <c r="I56" s="22">
        <f t="shared" si="5"/>
        <v>0</v>
      </c>
      <c r="J56" s="22">
        <f t="shared" si="5"/>
        <v>0</v>
      </c>
      <c r="K56" s="22">
        <f>SUM(K57:K59)</f>
        <v>27151413.989999998</v>
      </c>
      <c r="L56" s="22">
        <f>SUM(L57:L59)</f>
        <v>0</v>
      </c>
      <c r="M56" s="94"/>
      <c r="N56" s="100"/>
    </row>
    <row r="57" spans="1:20" ht="37.5" customHeight="1">
      <c r="A57" s="123" t="s">
        <v>280</v>
      </c>
      <c r="B57" s="88" t="s">
        <v>72</v>
      </c>
      <c r="C57" s="17">
        <v>910</v>
      </c>
      <c r="D57" s="17">
        <v>702</v>
      </c>
      <c r="E57" s="1" t="s">
        <v>286</v>
      </c>
      <c r="F57" s="17"/>
      <c r="G57" s="101"/>
      <c r="H57" s="101"/>
      <c r="I57" s="102"/>
      <c r="J57" s="105"/>
      <c r="K57" s="101">
        <v>26611100</v>
      </c>
      <c r="L57" s="101"/>
      <c r="M57" s="121" t="s">
        <v>404</v>
      </c>
      <c r="N57" s="100"/>
    </row>
    <row r="58" spans="1:20" ht="37.5" customHeight="1">
      <c r="A58" s="123"/>
      <c r="B58" s="88" t="s">
        <v>70</v>
      </c>
      <c r="C58" s="17">
        <v>910</v>
      </c>
      <c r="D58" s="17">
        <v>702</v>
      </c>
      <c r="E58" s="1" t="s">
        <v>286</v>
      </c>
      <c r="F58" s="17"/>
      <c r="G58" s="101"/>
      <c r="H58" s="101"/>
      <c r="I58" s="102"/>
      <c r="J58" s="105"/>
      <c r="K58" s="101">
        <v>268798.99</v>
      </c>
      <c r="L58" s="101"/>
      <c r="M58" s="130"/>
      <c r="N58" s="100"/>
    </row>
    <row r="59" spans="1:20" ht="50.25" customHeight="1">
      <c r="A59" s="123"/>
      <c r="B59" s="88" t="s">
        <v>68</v>
      </c>
      <c r="C59" s="17">
        <v>910</v>
      </c>
      <c r="D59" s="17">
        <v>702</v>
      </c>
      <c r="E59" s="1" t="s">
        <v>286</v>
      </c>
      <c r="F59" s="17"/>
      <c r="G59" s="101"/>
      <c r="H59" s="101"/>
      <c r="I59" s="102"/>
      <c r="J59" s="105"/>
      <c r="K59" s="101">
        <v>271515</v>
      </c>
      <c r="L59" s="101"/>
      <c r="M59" s="122"/>
      <c r="N59" s="100"/>
    </row>
    <row r="60" spans="1:20" ht="66.75" customHeight="1">
      <c r="A60" s="7" t="s">
        <v>281</v>
      </c>
      <c r="B60" s="7"/>
      <c r="C60" s="8"/>
      <c r="D60" s="8"/>
      <c r="E60" s="9" t="s">
        <v>16</v>
      </c>
      <c r="F60" s="8"/>
      <c r="G60" s="22">
        <f t="shared" ref="G60:L60" si="6">SUM(G61:G132)</f>
        <v>846847726.52999997</v>
      </c>
      <c r="H60" s="22">
        <f t="shared" si="6"/>
        <v>928872840.97000003</v>
      </c>
      <c r="I60" s="22">
        <f t="shared" si="6"/>
        <v>1088965965.5099998</v>
      </c>
      <c r="J60" s="22">
        <f t="shared" si="6"/>
        <v>976259560.88999999</v>
      </c>
      <c r="K60" s="22">
        <f t="shared" si="6"/>
        <v>962314195.25999999</v>
      </c>
      <c r="L60" s="22">
        <f t="shared" si="6"/>
        <v>915113078.5</v>
      </c>
      <c r="M60" s="10"/>
      <c r="N60" s="10"/>
    </row>
    <row r="61" spans="1:20" ht="96" customHeight="1">
      <c r="A61" s="88" t="s">
        <v>287</v>
      </c>
      <c r="B61" s="88" t="s">
        <v>68</v>
      </c>
      <c r="C61" s="17">
        <v>904</v>
      </c>
      <c r="D61" s="17">
        <v>702</v>
      </c>
      <c r="E61" s="1" t="s">
        <v>17</v>
      </c>
      <c r="F61" s="17">
        <v>611</v>
      </c>
      <c r="G61" s="101">
        <v>164160928.19</v>
      </c>
      <c r="H61" s="101">
        <v>176053531.90000001</v>
      </c>
      <c r="I61" s="102">
        <f>190389363.88+7374201.05+592811.36+247354.29-1315830-397000</f>
        <v>196890900.58000001</v>
      </c>
      <c r="J61" s="105">
        <f>206814581.78+4973319.5</f>
        <v>211787901.28</v>
      </c>
      <c r="K61" s="101">
        <v>209172272.44999999</v>
      </c>
      <c r="L61" s="101">
        <v>166947669.22999999</v>
      </c>
      <c r="M61" s="88" t="s">
        <v>177</v>
      </c>
      <c r="N61" s="36"/>
    </row>
    <row r="62" spans="1:20" ht="104.25" customHeight="1">
      <c r="A62" s="59" t="s">
        <v>288</v>
      </c>
      <c r="B62" s="88" t="s">
        <v>69</v>
      </c>
      <c r="C62" s="60">
        <v>904</v>
      </c>
      <c r="D62" s="60">
        <v>702</v>
      </c>
      <c r="E62" s="61" t="s">
        <v>263</v>
      </c>
      <c r="F62" s="62"/>
      <c r="G62" s="62"/>
      <c r="H62" s="62"/>
      <c r="I62" s="81">
        <f>859375.07</f>
        <v>859375.07</v>
      </c>
      <c r="J62" s="62"/>
      <c r="K62" s="62"/>
      <c r="L62" s="62"/>
      <c r="M62" s="88" t="s">
        <v>264</v>
      </c>
      <c r="N62" s="149" t="s">
        <v>109</v>
      </c>
      <c r="Q62" s="57"/>
      <c r="R62" s="57"/>
      <c r="S62" s="57"/>
      <c r="T62" s="57"/>
    </row>
    <row r="63" spans="1:20" ht="82.5" hidden="1" customHeight="1">
      <c r="A63" s="121" t="s">
        <v>289</v>
      </c>
      <c r="B63" s="88" t="s">
        <v>68</v>
      </c>
      <c r="C63" s="17">
        <v>904</v>
      </c>
      <c r="D63" s="17">
        <v>702</v>
      </c>
      <c r="E63" s="1" t="s">
        <v>38</v>
      </c>
      <c r="F63" s="17">
        <v>612</v>
      </c>
      <c r="G63" s="101"/>
      <c r="H63" s="101"/>
      <c r="I63" s="102"/>
      <c r="J63" s="105"/>
      <c r="K63" s="101"/>
      <c r="L63" s="101"/>
      <c r="M63" s="88" t="s">
        <v>59</v>
      </c>
      <c r="N63" s="150"/>
    </row>
    <row r="64" spans="1:20" ht="31.5" hidden="1" customHeight="1">
      <c r="A64" s="130"/>
      <c r="B64" s="123" t="s">
        <v>66</v>
      </c>
      <c r="C64" s="17">
        <v>910</v>
      </c>
      <c r="D64" s="17">
        <v>702</v>
      </c>
      <c r="E64" s="1" t="s">
        <v>38</v>
      </c>
      <c r="F64" s="17">
        <v>244</v>
      </c>
      <c r="G64" s="101"/>
      <c r="H64" s="101"/>
      <c r="I64" s="102"/>
      <c r="J64" s="105"/>
      <c r="K64" s="101"/>
      <c r="L64" s="101"/>
      <c r="M64" s="11" t="s">
        <v>110</v>
      </c>
      <c r="N64" s="150"/>
    </row>
    <row r="65" spans="1:14" ht="17.25" hidden="1" customHeight="1">
      <c r="A65" s="130"/>
      <c r="B65" s="123"/>
      <c r="C65" s="17">
        <v>910</v>
      </c>
      <c r="D65" s="17">
        <v>702</v>
      </c>
      <c r="E65" s="1" t="s">
        <v>38</v>
      </c>
      <c r="F65" s="17">
        <v>414</v>
      </c>
      <c r="G65" s="101">
        <v>0</v>
      </c>
      <c r="H65" s="101"/>
      <c r="I65" s="102">
        <v>0</v>
      </c>
      <c r="J65" s="105"/>
      <c r="K65" s="101"/>
      <c r="L65" s="101"/>
      <c r="M65" s="88"/>
      <c r="N65" s="150"/>
    </row>
    <row r="66" spans="1:14" ht="80.25" customHeight="1">
      <c r="A66" s="122"/>
      <c r="B66" s="88" t="s">
        <v>384</v>
      </c>
      <c r="C66" s="17">
        <v>910</v>
      </c>
      <c r="D66" s="17">
        <v>702</v>
      </c>
      <c r="E66" s="1" t="s">
        <v>96</v>
      </c>
      <c r="F66" s="17">
        <v>850</v>
      </c>
      <c r="G66" s="101">
        <v>21050</v>
      </c>
      <c r="H66" s="101"/>
      <c r="I66" s="102"/>
      <c r="J66" s="105"/>
      <c r="K66" s="101"/>
      <c r="L66" s="101"/>
      <c r="M66" s="88" t="s">
        <v>178</v>
      </c>
      <c r="N66" s="150"/>
    </row>
    <row r="67" spans="1:14" ht="310.5" customHeight="1">
      <c r="A67" s="123" t="s">
        <v>290</v>
      </c>
      <c r="B67" s="123" t="s">
        <v>68</v>
      </c>
      <c r="C67" s="17">
        <v>904</v>
      </c>
      <c r="D67" s="17">
        <v>702</v>
      </c>
      <c r="E67" s="1" t="s">
        <v>18</v>
      </c>
      <c r="F67" s="17">
        <v>612</v>
      </c>
      <c r="G67" s="101">
        <v>229197.95</v>
      </c>
      <c r="H67" s="101">
        <v>315449.67</v>
      </c>
      <c r="I67" s="102">
        <f>12592491.84+133356+261836.46</f>
        <v>12987684.300000001</v>
      </c>
      <c r="J67" s="105">
        <v>0</v>
      </c>
      <c r="K67" s="101">
        <v>0</v>
      </c>
      <c r="L67" s="101">
        <v>0</v>
      </c>
      <c r="M67" s="88" t="s">
        <v>179</v>
      </c>
      <c r="N67" s="150"/>
    </row>
    <row r="68" spans="1:14" ht="18" hidden="1" customHeight="1">
      <c r="A68" s="123"/>
      <c r="B68" s="123"/>
      <c r="C68" s="17">
        <v>904</v>
      </c>
      <c r="D68" s="17">
        <v>702</v>
      </c>
      <c r="E68" s="1" t="s">
        <v>44</v>
      </c>
      <c r="F68" s="17">
        <v>612</v>
      </c>
      <c r="G68" s="101"/>
      <c r="H68" s="101"/>
      <c r="I68" s="102"/>
      <c r="J68" s="105"/>
      <c r="K68" s="101"/>
      <c r="L68" s="101"/>
      <c r="M68" s="123" t="s">
        <v>48</v>
      </c>
      <c r="N68" s="150"/>
    </row>
    <row r="69" spans="1:14" ht="17.25" hidden="1" customHeight="1">
      <c r="A69" s="123"/>
      <c r="B69" s="123"/>
      <c r="C69" s="17">
        <v>904</v>
      </c>
      <c r="D69" s="17">
        <v>702</v>
      </c>
      <c r="E69" s="1" t="s">
        <v>45</v>
      </c>
      <c r="F69" s="17">
        <v>612</v>
      </c>
      <c r="G69" s="101"/>
      <c r="H69" s="101"/>
      <c r="I69" s="102"/>
      <c r="J69" s="105"/>
      <c r="K69" s="101"/>
      <c r="L69" s="101"/>
      <c r="M69" s="123"/>
      <c r="N69" s="150"/>
    </row>
    <row r="70" spans="1:14" ht="17.25" hidden="1" customHeight="1">
      <c r="A70" s="123"/>
      <c r="B70" s="123"/>
      <c r="C70" s="17">
        <v>904</v>
      </c>
      <c r="D70" s="17">
        <v>702</v>
      </c>
      <c r="E70" s="1" t="s">
        <v>46</v>
      </c>
      <c r="F70" s="17">
        <v>612</v>
      </c>
      <c r="G70" s="101"/>
      <c r="H70" s="101"/>
      <c r="I70" s="102"/>
      <c r="J70" s="105"/>
      <c r="K70" s="101"/>
      <c r="L70" s="101"/>
      <c r="M70" s="123"/>
      <c r="N70" s="150"/>
    </row>
    <row r="71" spans="1:14" ht="129" customHeight="1">
      <c r="A71" s="123"/>
      <c r="B71" s="110" t="s">
        <v>384</v>
      </c>
      <c r="C71" s="17">
        <v>910</v>
      </c>
      <c r="D71" s="17">
        <v>702</v>
      </c>
      <c r="E71" s="1" t="s">
        <v>18</v>
      </c>
      <c r="F71" s="17">
        <v>243</v>
      </c>
      <c r="G71" s="101">
        <v>4764864.93</v>
      </c>
      <c r="H71" s="101">
        <v>599000</v>
      </c>
      <c r="I71" s="102"/>
      <c r="J71" s="105"/>
      <c r="K71" s="101"/>
      <c r="L71" s="101"/>
      <c r="M71" s="88" t="s">
        <v>214</v>
      </c>
      <c r="N71" s="150"/>
    </row>
    <row r="72" spans="1:14" ht="59.25" hidden="1" customHeight="1">
      <c r="A72" s="33"/>
      <c r="B72" s="88" t="s">
        <v>70</v>
      </c>
      <c r="C72" s="98">
        <v>904</v>
      </c>
      <c r="D72" s="98">
        <v>702</v>
      </c>
      <c r="E72" s="12" t="s">
        <v>19</v>
      </c>
      <c r="F72" s="98">
        <v>612</v>
      </c>
      <c r="G72" s="101"/>
      <c r="H72" s="101"/>
      <c r="I72" s="102">
        <f>859375.07-859375.07</f>
        <v>0</v>
      </c>
      <c r="J72" s="105"/>
      <c r="K72" s="101"/>
      <c r="L72" s="101"/>
      <c r="M72" s="88"/>
      <c r="N72" s="150"/>
    </row>
    <row r="73" spans="1:14" ht="390.75" customHeight="1">
      <c r="A73" s="112" t="s">
        <v>291</v>
      </c>
      <c r="B73" s="123" t="s">
        <v>68</v>
      </c>
      <c r="C73" s="98">
        <v>904</v>
      </c>
      <c r="D73" s="98">
        <v>702</v>
      </c>
      <c r="E73" s="12" t="s">
        <v>19</v>
      </c>
      <c r="F73" s="98">
        <v>612</v>
      </c>
      <c r="G73" s="105">
        <v>57341389.460000001</v>
      </c>
      <c r="H73" s="105">
        <v>32391126.399999999</v>
      </c>
      <c r="I73" s="106">
        <f>28169619.68-10889507.84+550000+2000000+2881004.72+6734676.78+2488054.69+3947433.4+2988674</f>
        <v>38869955.43</v>
      </c>
      <c r="J73" s="105">
        <f>3376945-352500</f>
        <v>3024445</v>
      </c>
      <c r="K73" s="105">
        <v>4000000</v>
      </c>
      <c r="L73" s="105">
        <v>4000000</v>
      </c>
      <c r="M73" s="103" t="s">
        <v>399</v>
      </c>
      <c r="N73" s="150"/>
    </row>
    <row r="74" spans="1:14" ht="81.75" customHeight="1">
      <c r="A74" s="34"/>
      <c r="B74" s="123"/>
      <c r="C74" s="17">
        <v>904</v>
      </c>
      <c r="D74" s="17">
        <v>709</v>
      </c>
      <c r="E74" s="1" t="s">
        <v>19</v>
      </c>
      <c r="F74" s="17">
        <v>244</v>
      </c>
      <c r="G74" s="101">
        <v>155000</v>
      </c>
      <c r="H74" s="101">
        <v>258000</v>
      </c>
      <c r="I74" s="102">
        <f>431659.96+20084.07</f>
        <v>451744.03</v>
      </c>
      <c r="J74" s="105">
        <v>230000</v>
      </c>
      <c r="K74" s="101">
        <v>230000</v>
      </c>
      <c r="L74" s="101">
        <v>230000</v>
      </c>
      <c r="M74" s="88" t="s">
        <v>180</v>
      </c>
      <c r="N74" s="150"/>
    </row>
    <row r="75" spans="1:14" ht="32.25" customHeight="1">
      <c r="A75" s="35"/>
      <c r="B75" s="123"/>
      <c r="C75" s="17">
        <v>904</v>
      </c>
      <c r="D75" s="17">
        <v>709</v>
      </c>
      <c r="E75" s="1" t="s">
        <v>19</v>
      </c>
      <c r="F75" s="17">
        <v>350</v>
      </c>
      <c r="G75" s="101">
        <v>5000</v>
      </c>
      <c r="H75" s="101"/>
      <c r="I75" s="102">
        <v>30000</v>
      </c>
      <c r="J75" s="105"/>
      <c r="K75" s="101"/>
      <c r="L75" s="101"/>
      <c r="M75" s="88" t="s">
        <v>273</v>
      </c>
      <c r="N75" s="150"/>
    </row>
    <row r="76" spans="1:14" ht="209.25" customHeight="1">
      <c r="A76" s="35" t="s">
        <v>292</v>
      </c>
      <c r="B76" s="88" t="s">
        <v>72</v>
      </c>
      <c r="C76" s="17">
        <v>904</v>
      </c>
      <c r="D76" s="17">
        <v>702</v>
      </c>
      <c r="E76" s="1" t="s">
        <v>271</v>
      </c>
      <c r="F76" s="17"/>
      <c r="G76" s="101"/>
      <c r="H76" s="101"/>
      <c r="I76" s="102">
        <v>333312</v>
      </c>
      <c r="J76" s="105"/>
      <c r="K76" s="101"/>
      <c r="L76" s="101"/>
      <c r="M76" s="88" t="s">
        <v>272</v>
      </c>
      <c r="N76" s="150"/>
    </row>
    <row r="77" spans="1:14" ht="100.5" customHeight="1">
      <c r="A77" s="88" t="s">
        <v>293</v>
      </c>
      <c r="B77" s="88" t="s">
        <v>72</v>
      </c>
      <c r="C77" s="17">
        <v>904</v>
      </c>
      <c r="D77" s="17" t="s">
        <v>123</v>
      </c>
      <c r="E77" s="1" t="s">
        <v>124</v>
      </c>
      <c r="F77" s="17">
        <v>612</v>
      </c>
      <c r="G77" s="101">
        <v>36000000</v>
      </c>
      <c r="H77" s="101">
        <v>36705000</v>
      </c>
      <c r="I77" s="102">
        <f>38748000+5555000+23617000-4929224.85</f>
        <v>62990775.149999999</v>
      </c>
      <c r="J77" s="105"/>
      <c r="K77" s="101"/>
      <c r="L77" s="101"/>
      <c r="M77" s="88" t="s">
        <v>181</v>
      </c>
      <c r="N77" s="150"/>
    </row>
    <row r="78" spans="1:14" ht="174.75" customHeight="1">
      <c r="A78" s="88" t="s">
        <v>294</v>
      </c>
      <c r="B78" s="88" t="s">
        <v>69</v>
      </c>
      <c r="C78" s="17">
        <v>904</v>
      </c>
      <c r="D78" s="17">
        <v>702</v>
      </c>
      <c r="E78" s="1" t="s">
        <v>20</v>
      </c>
      <c r="F78" s="17">
        <v>611</v>
      </c>
      <c r="G78" s="101">
        <v>542562000</v>
      </c>
      <c r="H78" s="101">
        <v>615827000</v>
      </c>
      <c r="I78" s="102">
        <f>637610000+12098426.81+27291000</f>
        <v>676999426.80999994</v>
      </c>
      <c r="J78" s="105">
        <v>702279000</v>
      </c>
      <c r="K78" s="101">
        <v>702279000</v>
      </c>
      <c r="L78" s="101">
        <v>702279000</v>
      </c>
      <c r="M78" s="88" t="s">
        <v>182</v>
      </c>
      <c r="N78" s="150"/>
    </row>
    <row r="79" spans="1:14" ht="207.75" hidden="1" customHeight="1">
      <c r="A79" s="88"/>
      <c r="B79" s="88"/>
      <c r="C79" s="17"/>
      <c r="D79" s="17"/>
      <c r="E79" s="1"/>
      <c r="F79" s="17"/>
      <c r="G79" s="101"/>
      <c r="H79" s="101"/>
      <c r="I79" s="102"/>
      <c r="J79" s="105"/>
      <c r="K79" s="101"/>
      <c r="L79" s="101"/>
      <c r="M79" s="88"/>
      <c r="N79" s="150"/>
    </row>
    <row r="80" spans="1:14" ht="207.75" hidden="1" customHeight="1">
      <c r="A80" s="88"/>
      <c r="B80" s="88"/>
      <c r="C80" s="17"/>
      <c r="D80" s="17"/>
      <c r="E80" s="1"/>
      <c r="F80" s="17"/>
      <c r="G80" s="101"/>
      <c r="H80" s="101"/>
      <c r="I80" s="102"/>
      <c r="J80" s="105"/>
      <c r="K80" s="101"/>
      <c r="L80" s="101"/>
      <c r="M80" s="88"/>
      <c r="N80" s="150"/>
    </row>
    <row r="81" spans="1:14" ht="207.75" hidden="1" customHeight="1">
      <c r="A81" s="88"/>
      <c r="B81" s="88"/>
      <c r="C81" s="17"/>
      <c r="D81" s="17"/>
      <c r="E81" s="1"/>
      <c r="F81" s="17"/>
      <c r="G81" s="101"/>
      <c r="H81" s="101"/>
      <c r="I81" s="102"/>
      <c r="J81" s="105"/>
      <c r="K81" s="101"/>
      <c r="L81" s="101"/>
      <c r="M81" s="88"/>
      <c r="N81" s="150"/>
    </row>
    <row r="82" spans="1:14" ht="38.25" hidden="1" customHeight="1">
      <c r="A82" s="123" t="s">
        <v>60</v>
      </c>
      <c r="B82" s="88" t="s">
        <v>73</v>
      </c>
      <c r="C82" s="17">
        <v>910</v>
      </c>
      <c r="D82" s="17">
        <v>702</v>
      </c>
      <c r="E82" s="1" t="s">
        <v>61</v>
      </c>
      <c r="F82" s="17">
        <v>414</v>
      </c>
      <c r="G82" s="101"/>
      <c r="H82" s="101"/>
      <c r="I82" s="102"/>
      <c r="J82" s="105"/>
      <c r="K82" s="101"/>
      <c r="L82" s="101"/>
      <c r="M82" s="123" t="s">
        <v>64</v>
      </c>
      <c r="N82" s="150"/>
    </row>
    <row r="83" spans="1:14" ht="36" hidden="1" customHeight="1">
      <c r="A83" s="123"/>
      <c r="B83" s="88" t="s">
        <v>74</v>
      </c>
      <c r="C83" s="17">
        <v>910</v>
      </c>
      <c r="D83" s="17">
        <v>702</v>
      </c>
      <c r="E83" s="1" t="s">
        <v>61</v>
      </c>
      <c r="F83" s="17">
        <v>414</v>
      </c>
      <c r="G83" s="101"/>
      <c r="H83" s="101"/>
      <c r="I83" s="102"/>
      <c r="J83" s="105"/>
      <c r="K83" s="101"/>
      <c r="L83" s="101"/>
      <c r="M83" s="123"/>
      <c r="N83" s="150"/>
    </row>
    <row r="84" spans="1:14" ht="37.5" hidden="1" customHeight="1">
      <c r="A84" s="123"/>
      <c r="B84" s="88" t="s">
        <v>66</v>
      </c>
      <c r="C84" s="17">
        <v>910</v>
      </c>
      <c r="D84" s="17">
        <v>702</v>
      </c>
      <c r="E84" s="1" t="s">
        <v>61</v>
      </c>
      <c r="F84" s="17">
        <v>414</v>
      </c>
      <c r="G84" s="101"/>
      <c r="H84" s="101"/>
      <c r="I84" s="102"/>
      <c r="J84" s="105"/>
      <c r="K84" s="101"/>
      <c r="L84" s="101"/>
      <c r="M84" s="88" t="s">
        <v>64</v>
      </c>
      <c r="N84" s="150"/>
    </row>
    <row r="85" spans="1:14" ht="51" customHeight="1">
      <c r="A85" s="88" t="s">
        <v>295</v>
      </c>
      <c r="B85" s="88" t="s">
        <v>69</v>
      </c>
      <c r="C85" s="17">
        <v>904</v>
      </c>
      <c r="D85" s="17">
        <v>702</v>
      </c>
      <c r="E85" s="1" t="s">
        <v>229</v>
      </c>
      <c r="F85" s="17">
        <v>412</v>
      </c>
      <c r="G85" s="101"/>
      <c r="H85" s="101">
        <v>7450580</v>
      </c>
      <c r="I85" s="102">
        <v>4917520</v>
      </c>
      <c r="J85" s="105">
        <v>2269070</v>
      </c>
      <c r="K85" s="101"/>
      <c r="L85" s="101"/>
      <c r="M85" s="88" t="s">
        <v>226</v>
      </c>
      <c r="N85" s="150"/>
    </row>
    <row r="86" spans="1:14" ht="50.25" customHeight="1">
      <c r="A86" s="13" t="s">
        <v>296</v>
      </c>
      <c r="B86" s="88" t="s">
        <v>69</v>
      </c>
      <c r="C86" s="17">
        <v>904</v>
      </c>
      <c r="D86" s="17">
        <v>702</v>
      </c>
      <c r="E86" s="1" t="s">
        <v>40</v>
      </c>
      <c r="F86" s="17">
        <v>612</v>
      </c>
      <c r="G86" s="101">
        <v>3000000</v>
      </c>
      <c r="H86" s="101">
        <v>15270000</v>
      </c>
      <c r="I86" s="102">
        <f>7548000+3000000</f>
        <v>10548000</v>
      </c>
      <c r="J86" s="105">
        <v>4887000</v>
      </c>
      <c r="K86" s="101">
        <v>3258000</v>
      </c>
      <c r="L86" s="101">
        <v>1629000</v>
      </c>
      <c r="M86" s="123" t="s">
        <v>217</v>
      </c>
      <c r="N86" s="150"/>
    </row>
    <row r="87" spans="1:14" ht="66.75" customHeight="1">
      <c r="A87" s="13" t="s">
        <v>297</v>
      </c>
      <c r="B87" s="88" t="s">
        <v>68</v>
      </c>
      <c r="C87" s="17">
        <v>904</v>
      </c>
      <c r="D87" s="17">
        <v>702</v>
      </c>
      <c r="E87" s="1" t="s">
        <v>43</v>
      </c>
      <c r="F87" s="17">
        <v>612</v>
      </c>
      <c r="G87" s="101">
        <v>61225</v>
      </c>
      <c r="H87" s="101">
        <v>311633</v>
      </c>
      <c r="I87" s="102">
        <f>154041+61224.61</f>
        <v>215265.61</v>
      </c>
      <c r="J87" s="105">
        <v>1299076</v>
      </c>
      <c r="K87" s="101">
        <v>866051</v>
      </c>
      <c r="L87" s="101">
        <v>433026</v>
      </c>
      <c r="M87" s="123"/>
      <c r="N87" s="150"/>
    </row>
    <row r="88" spans="1:14" ht="48.75" hidden="1" customHeight="1">
      <c r="A88" s="25"/>
      <c r="B88" s="88" t="s">
        <v>66</v>
      </c>
      <c r="C88" s="17">
        <v>910</v>
      </c>
      <c r="D88" s="17">
        <v>702</v>
      </c>
      <c r="E88" s="1" t="s">
        <v>40</v>
      </c>
      <c r="F88" s="17">
        <v>243</v>
      </c>
      <c r="G88" s="101"/>
      <c r="H88" s="101"/>
      <c r="I88" s="102"/>
      <c r="J88" s="105"/>
      <c r="K88" s="101"/>
      <c r="L88" s="101"/>
      <c r="M88" s="123" t="s">
        <v>41</v>
      </c>
      <c r="N88" s="150"/>
    </row>
    <row r="89" spans="1:14" ht="36.75" hidden="1" customHeight="1">
      <c r="A89" s="26"/>
      <c r="B89" s="88" t="s">
        <v>66</v>
      </c>
      <c r="C89" s="17">
        <v>910</v>
      </c>
      <c r="D89" s="17">
        <v>702</v>
      </c>
      <c r="E89" s="1" t="s">
        <v>43</v>
      </c>
      <c r="F89" s="17">
        <v>243</v>
      </c>
      <c r="G89" s="101"/>
      <c r="H89" s="101"/>
      <c r="I89" s="102"/>
      <c r="J89" s="105"/>
      <c r="K89" s="101"/>
      <c r="L89" s="101"/>
      <c r="M89" s="123"/>
      <c r="N89" s="150"/>
    </row>
    <row r="90" spans="1:14" ht="36.75" customHeight="1">
      <c r="A90" s="26" t="s">
        <v>298</v>
      </c>
      <c r="B90" s="88" t="s">
        <v>69</v>
      </c>
      <c r="C90" s="17">
        <v>904</v>
      </c>
      <c r="D90" s="17">
        <v>702</v>
      </c>
      <c r="E90" s="1" t="s">
        <v>42</v>
      </c>
      <c r="F90" s="17">
        <v>611</v>
      </c>
      <c r="G90" s="101">
        <v>3373060</v>
      </c>
      <c r="H90" s="101">
        <v>6311131</v>
      </c>
      <c r="I90" s="102">
        <f>4441000+886780</f>
        <v>5327780</v>
      </c>
      <c r="J90" s="105">
        <v>5889000</v>
      </c>
      <c r="K90" s="101">
        <v>2945000</v>
      </c>
      <c r="L90" s="101">
        <v>1963000</v>
      </c>
      <c r="M90" s="93"/>
      <c r="N90" s="150"/>
    </row>
    <row r="91" spans="1:14" ht="68.25" customHeight="1">
      <c r="A91" s="13" t="s">
        <v>299</v>
      </c>
      <c r="B91" s="88" t="s">
        <v>68</v>
      </c>
      <c r="C91" s="17">
        <v>904</v>
      </c>
      <c r="D91" s="17">
        <v>702</v>
      </c>
      <c r="E91" s="1" t="s">
        <v>152</v>
      </c>
      <c r="F91" s="17">
        <v>611</v>
      </c>
      <c r="G91" s="101">
        <v>2270548</v>
      </c>
      <c r="H91" s="101">
        <v>2282600</v>
      </c>
      <c r="I91" s="102">
        <v>2390633</v>
      </c>
      <c r="J91" s="105">
        <v>4353184</v>
      </c>
      <c r="K91" s="101">
        <v>4353184</v>
      </c>
      <c r="L91" s="101">
        <v>4353184</v>
      </c>
      <c r="M91" s="123" t="s">
        <v>183</v>
      </c>
      <c r="N91" s="150"/>
    </row>
    <row r="92" spans="1:14" ht="49.5" hidden="1" customHeight="1">
      <c r="A92" s="13" t="s">
        <v>165</v>
      </c>
      <c r="B92" s="88" t="s">
        <v>68</v>
      </c>
      <c r="C92" s="17"/>
      <c r="D92" s="17"/>
      <c r="E92" s="1"/>
      <c r="F92" s="17"/>
      <c r="G92" s="101"/>
      <c r="H92" s="101"/>
      <c r="I92" s="102"/>
      <c r="J92" s="105"/>
      <c r="K92" s="101"/>
      <c r="L92" s="101"/>
      <c r="M92" s="123"/>
      <c r="N92" s="150"/>
    </row>
    <row r="93" spans="1:14" ht="48" hidden="1" customHeight="1">
      <c r="A93" s="13" t="s">
        <v>202</v>
      </c>
      <c r="B93" s="88" t="s">
        <v>69</v>
      </c>
      <c r="C93" s="17">
        <v>904</v>
      </c>
      <c r="D93" s="17">
        <v>702</v>
      </c>
      <c r="E93" s="1" t="s">
        <v>42</v>
      </c>
      <c r="F93" s="17">
        <v>611</v>
      </c>
      <c r="G93" s="101"/>
      <c r="H93" s="101"/>
      <c r="I93" s="102"/>
      <c r="J93" s="105"/>
      <c r="K93" s="101"/>
      <c r="L93" s="101"/>
      <c r="M93" s="123"/>
      <c r="N93" s="150"/>
    </row>
    <row r="94" spans="1:14" ht="72" customHeight="1">
      <c r="A94" s="13" t="s">
        <v>300</v>
      </c>
      <c r="B94" s="88" t="s">
        <v>69</v>
      </c>
      <c r="C94" s="17">
        <v>904</v>
      </c>
      <c r="D94" s="17">
        <v>702</v>
      </c>
      <c r="E94" s="1" t="s">
        <v>212</v>
      </c>
      <c r="F94" s="17"/>
      <c r="G94" s="101"/>
      <c r="H94" s="101"/>
      <c r="I94" s="102">
        <v>1000000</v>
      </c>
      <c r="J94" s="105"/>
      <c r="K94" s="101"/>
      <c r="L94" s="101"/>
      <c r="M94" s="94" t="s">
        <v>236</v>
      </c>
      <c r="N94" s="150"/>
    </row>
    <row r="95" spans="1:14" ht="80.25" customHeight="1">
      <c r="A95" s="13" t="s">
        <v>301</v>
      </c>
      <c r="B95" s="88" t="s">
        <v>88</v>
      </c>
      <c r="C95" s="17">
        <v>904</v>
      </c>
      <c r="D95" s="17">
        <v>702</v>
      </c>
      <c r="E95" s="1" t="s">
        <v>213</v>
      </c>
      <c r="F95" s="17"/>
      <c r="G95" s="101"/>
      <c r="H95" s="101"/>
      <c r="I95" s="102">
        <v>20409</v>
      </c>
      <c r="J95" s="105"/>
      <c r="K95" s="101"/>
      <c r="L95" s="101"/>
      <c r="M95" s="94" t="s">
        <v>237</v>
      </c>
      <c r="N95" s="150"/>
    </row>
    <row r="96" spans="1:14" ht="52.5" customHeight="1">
      <c r="A96" s="13" t="s">
        <v>302</v>
      </c>
      <c r="B96" s="88" t="s">
        <v>69</v>
      </c>
      <c r="C96" s="17">
        <v>904</v>
      </c>
      <c r="D96" s="17">
        <v>702</v>
      </c>
      <c r="E96" s="1" t="s">
        <v>115</v>
      </c>
      <c r="F96" s="17">
        <v>611</v>
      </c>
      <c r="G96" s="101">
        <v>120000</v>
      </c>
      <c r="H96" s="101">
        <v>4000</v>
      </c>
      <c r="I96" s="102"/>
      <c r="J96" s="105"/>
      <c r="K96" s="101"/>
      <c r="L96" s="101"/>
      <c r="M96" s="88" t="s">
        <v>184</v>
      </c>
      <c r="N96" s="150"/>
    </row>
    <row r="97" spans="1:14" ht="49.5" customHeight="1">
      <c r="A97" s="13" t="s">
        <v>303</v>
      </c>
      <c r="B97" s="88" t="s">
        <v>68</v>
      </c>
      <c r="C97" s="17">
        <v>904</v>
      </c>
      <c r="D97" s="17">
        <v>702</v>
      </c>
      <c r="E97" s="1" t="s">
        <v>116</v>
      </c>
      <c r="F97" s="17">
        <v>611</v>
      </c>
      <c r="G97" s="101">
        <v>2449</v>
      </c>
      <c r="H97" s="101">
        <v>82</v>
      </c>
      <c r="I97" s="102"/>
      <c r="J97" s="105"/>
      <c r="K97" s="101"/>
      <c r="L97" s="101"/>
      <c r="M97" s="88" t="s">
        <v>185</v>
      </c>
      <c r="N97" s="150"/>
    </row>
    <row r="98" spans="1:14" ht="47.25" hidden="1" customHeight="1">
      <c r="A98" s="88" t="s">
        <v>57</v>
      </c>
      <c r="B98" s="88" t="s">
        <v>70</v>
      </c>
      <c r="C98" s="17">
        <v>904</v>
      </c>
      <c r="D98" s="17">
        <v>702</v>
      </c>
      <c r="E98" s="1" t="s">
        <v>63</v>
      </c>
      <c r="F98" s="17">
        <v>612</v>
      </c>
      <c r="G98" s="101"/>
      <c r="H98" s="101"/>
      <c r="I98" s="102"/>
      <c r="J98" s="105"/>
      <c r="K98" s="101"/>
      <c r="L98" s="101"/>
      <c r="M98" s="88" t="s">
        <v>58</v>
      </c>
      <c r="N98" s="150"/>
    </row>
    <row r="99" spans="1:14" ht="31.5" hidden="1" customHeight="1">
      <c r="A99" s="123" t="s">
        <v>50</v>
      </c>
      <c r="B99" s="88" t="s">
        <v>66</v>
      </c>
      <c r="C99" s="17">
        <v>910</v>
      </c>
      <c r="D99" s="17">
        <v>702</v>
      </c>
      <c r="E99" s="1" t="s">
        <v>52</v>
      </c>
      <c r="F99" s="17">
        <v>243</v>
      </c>
      <c r="G99" s="20"/>
      <c r="H99" s="20"/>
      <c r="I99" s="80"/>
      <c r="J99" s="20"/>
      <c r="K99" s="20"/>
      <c r="L99" s="20"/>
      <c r="M99" s="123" t="s">
        <v>54</v>
      </c>
      <c r="N99" s="150"/>
    </row>
    <row r="100" spans="1:14" ht="31.5" hidden="1" customHeight="1">
      <c r="A100" s="123"/>
      <c r="B100" s="88" t="s">
        <v>68</v>
      </c>
      <c r="C100" s="17">
        <v>904</v>
      </c>
      <c r="D100" s="17">
        <v>702</v>
      </c>
      <c r="E100" s="1" t="s">
        <v>52</v>
      </c>
      <c r="F100" s="17">
        <v>612</v>
      </c>
      <c r="G100" s="20"/>
      <c r="H100" s="20"/>
      <c r="I100" s="80"/>
      <c r="J100" s="20"/>
      <c r="K100" s="20"/>
      <c r="L100" s="20"/>
      <c r="M100" s="123"/>
      <c r="N100" s="150"/>
    </row>
    <row r="101" spans="1:14" ht="15.75" hidden="1" customHeight="1">
      <c r="A101" s="123"/>
      <c r="B101" s="88" t="s">
        <v>51</v>
      </c>
      <c r="C101" s="17">
        <v>910</v>
      </c>
      <c r="D101" s="17">
        <v>702</v>
      </c>
      <c r="E101" s="1" t="s">
        <v>53</v>
      </c>
      <c r="F101" s="17">
        <v>243</v>
      </c>
      <c r="G101" s="20"/>
      <c r="H101" s="20"/>
      <c r="I101" s="80"/>
      <c r="J101" s="20"/>
      <c r="K101" s="20"/>
      <c r="L101" s="20"/>
      <c r="M101" s="123"/>
      <c r="N101" s="150"/>
    </row>
    <row r="102" spans="1:14" ht="31.5" hidden="1" customHeight="1">
      <c r="A102" s="123"/>
      <c r="B102" s="88" t="s">
        <v>71</v>
      </c>
      <c r="C102" s="17">
        <v>904</v>
      </c>
      <c r="D102" s="17">
        <v>702</v>
      </c>
      <c r="E102" s="1" t="s">
        <v>53</v>
      </c>
      <c r="F102" s="17">
        <v>612</v>
      </c>
      <c r="G102" s="20"/>
      <c r="H102" s="20"/>
      <c r="I102" s="80"/>
      <c r="J102" s="20"/>
      <c r="K102" s="20"/>
      <c r="L102" s="20"/>
      <c r="M102" s="123"/>
      <c r="N102" s="150"/>
    </row>
    <row r="103" spans="1:14" ht="31.5" hidden="1" customHeight="1">
      <c r="A103" s="123"/>
      <c r="B103" s="88" t="s">
        <v>70</v>
      </c>
      <c r="C103" s="17">
        <v>904</v>
      </c>
      <c r="D103" s="17">
        <v>702</v>
      </c>
      <c r="E103" s="1" t="s">
        <v>53</v>
      </c>
      <c r="F103" s="17">
        <v>612</v>
      </c>
      <c r="G103" s="20"/>
      <c r="H103" s="20"/>
      <c r="I103" s="80"/>
      <c r="J103" s="20"/>
      <c r="K103" s="20"/>
      <c r="L103" s="20"/>
      <c r="M103" s="123"/>
      <c r="N103" s="150"/>
    </row>
    <row r="104" spans="1:14" ht="45.75" hidden="1" customHeight="1">
      <c r="A104" s="121" t="s">
        <v>100</v>
      </c>
      <c r="B104" s="88" t="s">
        <v>69</v>
      </c>
      <c r="C104" s="17">
        <v>904</v>
      </c>
      <c r="D104" s="17">
        <v>702</v>
      </c>
      <c r="E104" s="1" t="s">
        <v>101</v>
      </c>
      <c r="F104" s="17">
        <v>612</v>
      </c>
      <c r="G104" s="101"/>
      <c r="H104" s="101"/>
      <c r="I104" s="102"/>
      <c r="J104" s="105"/>
      <c r="K104" s="101"/>
      <c r="L104" s="101"/>
      <c r="M104" s="121" t="s">
        <v>103</v>
      </c>
      <c r="N104" s="150"/>
    </row>
    <row r="105" spans="1:14" ht="48" hidden="1" customHeight="1">
      <c r="A105" s="130"/>
      <c r="B105" s="88" t="s">
        <v>72</v>
      </c>
      <c r="C105" s="17">
        <v>904</v>
      </c>
      <c r="D105" s="17">
        <v>702</v>
      </c>
      <c r="E105" s="1" t="s">
        <v>101</v>
      </c>
      <c r="F105" s="17">
        <v>612</v>
      </c>
      <c r="G105" s="101"/>
      <c r="H105" s="101"/>
      <c r="I105" s="102"/>
      <c r="J105" s="105"/>
      <c r="K105" s="101"/>
      <c r="L105" s="101"/>
      <c r="M105" s="130"/>
      <c r="N105" s="150"/>
    </row>
    <row r="106" spans="1:14" ht="45" hidden="1" customHeight="1">
      <c r="A106" s="122"/>
      <c r="B106" s="88" t="s">
        <v>68</v>
      </c>
      <c r="C106" s="17">
        <v>904</v>
      </c>
      <c r="D106" s="17">
        <v>702</v>
      </c>
      <c r="E106" s="1" t="s">
        <v>101</v>
      </c>
      <c r="F106" s="17">
        <v>612</v>
      </c>
      <c r="G106" s="101"/>
      <c r="H106" s="101"/>
      <c r="I106" s="102"/>
      <c r="J106" s="105"/>
      <c r="K106" s="101"/>
      <c r="L106" s="101"/>
      <c r="M106" s="122"/>
      <c r="N106" s="150"/>
    </row>
    <row r="107" spans="1:14" ht="36.75" customHeight="1">
      <c r="A107" s="121" t="s">
        <v>304</v>
      </c>
      <c r="B107" s="88" t="s">
        <v>72</v>
      </c>
      <c r="C107" s="17">
        <v>904</v>
      </c>
      <c r="D107" s="17" t="s">
        <v>123</v>
      </c>
      <c r="E107" s="1" t="s">
        <v>129</v>
      </c>
      <c r="F107" s="17">
        <v>612</v>
      </c>
      <c r="G107" s="101">
        <v>29207883</v>
      </c>
      <c r="H107" s="101">
        <v>31132971</v>
      </c>
      <c r="I107" s="102">
        <v>34573000</v>
      </c>
      <c r="J107" s="105">
        <v>39440091</v>
      </c>
      <c r="K107" s="101">
        <v>34509995</v>
      </c>
      <c r="L107" s="101">
        <v>32614983</v>
      </c>
      <c r="M107" s="121" t="s">
        <v>132</v>
      </c>
      <c r="N107" s="150"/>
    </row>
    <row r="108" spans="1:14" ht="33.75" customHeight="1">
      <c r="A108" s="130"/>
      <c r="B108" s="88" t="s">
        <v>69</v>
      </c>
      <c r="C108" s="17">
        <v>904</v>
      </c>
      <c r="D108" s="17" t="s">
        <v>123</v>
      </c>
      <c r="E108" s="1" t="s">
        <v>129</v>
      </c>
      <c r="F108" s="17">
        <v>612</v>
      </c>
      <c r="G108" s="101">
        <v>3245320</v>
      </c>
      <c r="H108" s="101">
        <v>3459219</v>
      </c>
      <c r="I108" s="102">
        <v>3842000</v>
      </c>
      <c r="J108" s="105">
        <f>398384.76</f>
        <v>398384.76</v>
      </c>
      <c r="K108" s="101">
        <v>348585.81</v>
      </c>
      <c r="L108" s="101">
        <v>329444.27</v>
      </c>
      <c r="M108" s="130"/>
      <c r="N108" s="150"/>
    </row>
    <row r="109" spans="1:14" ht="63" customHeight="1">
      <c r="A109" s="122"/>
      <c r="B109" s="88" t="s">
        <v>88</v>
      </c>
      <c r="C109" s="17">
        <v>904</v>
      </c>
      <c r="D109" s="17" t="s">
        <v>123</v>
      </c>
      <c r="E109" s="1" t="s">
        <v>129</v>
      </c>
      <c r="F109" s="17">
        <v>612</v>
      </c>
      <c r="G109" s="101">
        <v>327811</v>
      </c>
      <c r="H109" s="101">
        <v>349417</v>
      </c>
      <c r="I109" s="102">
        <f>388031-0.7</f>
        <v>388030.3</v>
      </c>
      <c r="J109" s="105">
        <f>402409-0.15</f>
        <v>402408.85</v>
      </c>
      <c r="K109" s="101">
        <v>352107</v>
      </c>
      <c r="L109" s="101">
        <v>333772</v>
      </c>
      <c r="M109" s="122"/>
      <c r="N109" s="150"/>
    </row>
    <row r="110" spans="1:14" ht="31.5" hidden="1" customHeight="1">
      <c r="A110" s="123" t="s">
        <v>305</v>
      </c>
      <c r="B110" s="88" t="s">
        <v>66</v>
      </c>
      <c r="C110" s="17">
        <v>910</v>
      </c>
      <c r="D110" s="17">
        <v>702</v>
      </c>
      <c r="E110" s="1" t="s">
        <v>44</v>
      </c>
      <c r="F110" s="17">
        <v>243</v>
      </c>
      <c r="G110" s="20"/>
      <c r="H110" s="20"/>
      <c r="I110" s="80"/>
      <c r="J110" s="20"/>
      <c r="K110" s="20"/>
      <c r="L110" s="20"/>
      <c r="M110" s="123" t="s">
        <v>250</v>
      </c>
      <c r="N110" s="150"/>
    </row>
    <row r="111" spans="1:14" ht="31.5" customHeight="1">
      <c r="A111" s="123"/>
      <c r="B111" s="88" t="s">
        <v>68</v>
      </c>
      <c r="C111" s="17">
        <v>904</v>
      </c>
      <c r="D111" s="1" t="s">
        <v>337</v>
      </c>
      <c r="E111" s="1" t="s">
        <v>258</v>
      </c>
      <c r="F111" s="17">
        <v>612</v>
      </c>
      <c r="G111" s="20"/>
      <c r="H111" s="20"/>
      <c r="I111" s="102">
        <v>350952</v>
      </c>
      <c r="J111" s="20"/>
      <c r="K111" s="20"/>
      <c r="L111" s="20"/>
      <c r="M111" s="123"/>
      <c r="N111" s="150"/>
    </row>
    <row r="112" spans="1:14" ht="31.5" hidden="1" customHeight="1">
      <c r="A112" s="123"/>
      <c r="B112" s="88" t="s">
        <v>66</v>
      </c>
      <c r="C112" s="17">
        <v>910</v>
      </c>
      <c r="D112" s="1" t="s">
        <v>338</v>
      </c>
      <c r="E112" s="1" t="s">
        <v>259</v>
      </c>
      <c r="F112" s="17">
        <v>414</v>
      </c>
      <c r="G112" s="20"/>
      <c r="H112" s="20"/>
      <c r="I112" s="102"/>
      <c r="J112" s="20"/>
      <c r="K112" s="20"/>
      <c r="L112" s="20"/>
      <c r="M112" s="123"/>
      <c r="N112" s="150"/>
    </row>
    <row r="113" spans="1:16" ht="15.75" hidden="1" customHeight="1">
      <c r="A113" s="123"/>
      <c r="B113" s="152" t="s">
        <v>74</v>
      </c>
      <c r="C113" s="90">
        <v>910</v>
      </c>
      <c r="D113" s="1" t="s">
        <v>339</v>
      </c>
      <c r="E113" s="1" t="s">
        <v>260</v>
      </c>
      <c r="F113" s="90">
        <v>414</v>
      </c>
      <c r="G113" s="20"/>
      <c r="H113" s="20"/>
      <c r="I113" s="102"/>
      <c r="J113" s="20"/>
      <c r="K113" s="20"/>
      <c r="L113" s="20"/>
      <c r="M113" s="123"/>
      <c r="N113" s="150"/>
    </row>
    <row r="114" spans="1:16" ht="15.75" hidden="1" customHeight="1">
      <c r="A114" s="123"/>
      <c r="B114" s="152"/>
      <c r="C114" s="90">
        <v>910</v>
      </c>
      <c r="D114" s="1" t="s">
        <v>340</v>
      </c>
      <c r="E114" s="1" t="s">
        <v>261</v>
      </c>
      <c r="F114" s="90">
        <v>243</v>
      </c>
      <c r="G114" s="20"/>
      <c r="H114" s="20"/>
      <c r="I114" s="102"/>
      <c r="J114" s="20"/>
      <c r="K114" s="20"/>
      <c r="L114" s="20"/>
      <c r="M114" s="123"/>
      <c r="N114" s="150"/>
      <c r="P114" s="63"/>
    </row>
    <row r="115" spans="1:16" ht="31.5" customHeight="1">
      <c r="A115" s="123"/>
      <c r="B115" s="88" t="s">
        <v>70</v>
      </c>
      <c r="C115" s="90">
        <v>904</v>
      </c>
      <c r="D115" s="1" t="s">
        <v>337</v>
      </c>
      <c r="E115" s="1" t="s">
        <v>258</v>
      </c>
      <c r="F115" s="90">
        <v>612</v>
      </c>
      <c r="G115" s="20"/>
      <c r="H115" s="20"/>
      <c r="I115" s="102">
        <f>3474422.22+0.01</f>
        <v>3474422.23</v>
      </c>
      <c r="J115" s="20"/>
      <c r="K115" s="20"/>
      <c r="L115" s="20"/>
      <c r="M115" s="123"/>
      <c r="N115" s="150"/>
      <c r="P115" s="63"/>
    </row>
    <row r="116" spans="1:16" ht="31.5" customHeight="1">
      <c r="A116" s="123"/>
      <c r="B116" s="88" t="s">
        <v>72</v>
      </c>
      <c r="C116" s="90">
        <v>904</v>
      </c>
      <c r="D116" s="1" t="s">
        <v>337</v>
      </c>
      <c r="E116" s="1" t="s">
        <v>258</v>
      </c>
      <c r="F116" s="90">
        <v>612</v>
      </c>
      <c r="G116" s="20"/>
      <c r="H116" s="20"/>
      <c r="I116" s="102">
        <v>31269800</v>
      </c>
      <c r="J116" s="20"/>
      <c r="K116" s="20"/>
      <c r="L116" s="20"/>
      <c r="M116" s="123"/>
      <c r="N116" s="150"/>
    </row>
    <row r="117" spans="1:16" ht="15.75" hidden="1" customHeight="1">
      <c r="A117" s="123"/>
      <c r="B117" s="123" t="s">
        <v>73</v>
      </c>
      <c r="C117" s="90">
        <v>910</v>
      </c>
      <c r="D117" s="1" t="s">
        <v>341</v>
      </c>
      <c r="E117" s="2" t="s">
        <v>45</v>
      </c>
      <c r="F117" s="90">
        <v>243</v>
      </c>
      <c r="G117" s="20"/>
      <c r="H117" s="20"/>
      <c r="I117" s="80"/>
      <c r="J117" s="20"/>
      <c r="K117" s="20"/>
      <c r="L117" s="20"/>
      <c r="M117" s="123"/>
      <c r="N117" s="150"/>
    </row>
    <row r="118" spans="1:16" ht="15.75" hidden="1" customHeight="1">
      <c r="A118" s="123"/>
      <c r="B118" s="123"/>
      <c r="C118" s="90">
        <v>910</v>
      </c>
      <c r="D118" s="1" t="s">
        <v>336</v>
      </c>
      <c r="E118" s="2" t="s">
        <v>45</v>
      </c>
      <c r="F118" s="90">
        <v>414</v>
      </c>
      <c r="G118" s="20"/>
      <c r="H118" s="20"/>
      <c r="I118" s="80"/>
      <c r="J118" s="20"/>
      <c r="K118" s="20"/>
      <c r="L118" s="20"/>
      <c r="M118" s="123"/>
      <c r="N118" s="150"/>
    </row>
    <row r="119" spans="1:16" ht="31.5" hidden="1" customHeight="1">
      <c r="A119" s="123" t="s">
        <v>65</v>
      </c>
      <c r="B119" s="88" t="s">
        <v>66</v>
      </c>
      <c r="C119" s="17">
        <v>910</v>
      </c>
      <c r="D119" s="1" t="s">
        <v>342</v>
      </c>
      <c r="E119" s="1" t="s">
        <v>44</v>
      </c>
      <c r="F119" s="17">
        <v>243</v>
      </c>
      <c r="G119" s="101"/>
      <c r="H119" s="101"/>
      <c r="I119" s="102"/>
      <c r="J119" s="105"/>
      <c r="K119" s="101"/>
      <c r="L119" s="101"/>
      <c r="M119" s="123" t="s">
        <v>98</v>
      </c>
      <c r="N119" s="150"/>
    </row>
    <row r="120" spans="1:16" ht="31.5" hidden="1" customHeight="1">
      <c r="A120" s="123"/>
      <c r="B120" s="88" t="s">
        <v>74</v>
      </c>
      <c r="C120" s="17">
        <v>910</v>
      </c>
      <c r="D120" s="1" t="s">
        <v>343</v>
      </c>
      <c r="E120" s="1" t="s">
        <v>44</v>
      </c>
      <c r="F120" s="17">
        <v>243</v>
      </c>
      <c r="G120" s="20"/>
      <c r="H120" s="20"/>
      <c r="I120" s="80"/>
      <c r="J120" s="20"/>
      <c r="K120" s="20"/>
      <c r="L120" s="20"/>
      <c r="M120" s="123"/>
      <c r="N120" s="150"/>
    </row>
    <row r="121" spans="1:16" ht="36" hidden="1" customHeight="1">
      <c r="A121" s="123"/>
      <c r="B121" s="88" t="s">
        <v>73</v>
      </c>
      <c r="C121" s="17">
        <v>910</v>
      </c>
      <c r="D121" s="1" t="s">
        <v>344</v>
      </c>
      <c r="E121" s="1" t="s">
        <v>44</v>
      </c>
      <c r="F121" s="17">
        <v>243</v>
      </c>
      <c r="G121" s="20"/>
      <c r="H121" s="20"/>
      <c r="I121" s="80"/>
      <c r="J121" s="20"/>
      <c r="K121" s="20"/>
      <c r="L121" s="20"/>
      <c r="M121" s="123"/>
      <c r="N121" s="150"/>
    </row>
    <row r="122" spans="1:16" ht="31.5" hidden="1" customHeight="1">
      <c r="A122" s="123"/>
      <c r="B122" s="88" t="s">
        <v>68</v>
      </c>
      <c r="C122" s="17">
        <v>904</v>
      </c>
      <c r="D122" s="1" t="s">
        <v>345</v>
      </c>
      <c r="E122" s="1" t="s">
        <v>44</v>
      </c>
      <c r="F122" s="17">
        <v>612</v>
      </c>
      <c r="G122" s="20"/>
      <c r="H122" s="20"/>
      <c r="I122" s="80"/>
      <c r="J122" s="20"/>
      <c r="K122" s="20"/>
      <c r="L122" s="20"/>
      <c r="M122" s="123"/>
      <c r="N122" s="150"/>
    </row>
    <row r="123" spans="1:16" ht="31.5" hidden="1" customHeight="1">
      <c r="A123" s="123"/>
      <c r="B123" s="88" t="s">
        <v>70</v>
      </c>
      <c r="C123" s="17">
        <v>904</v>
      </c>
      <c r="D123" s="1" t="s">
        <v>346</v>
      </c>
      <c r="E123" s="1" t="s">
        <v>44</v>
      </c>
      <c r="F123" s="17">
        <v>612</v>
      </c>
      <c r="G123" s="20"/>
      <c r="H123" s="20"/>
      <c r="I123" s="80"/>
      <c r="J123" s="20"/>
      <c r="K123" s="20"/>
      <c r="L123" s="20"/>
      <c r="M123" s="123"/>
      <c r="N123" s="150"/>
    </row>
    <row r="124" spans="1:16" ht="31.5" hidden="1" customHeight="1">
      <c r="A124" s="123"/>
      <c r="B124" s="88" t="s">
        <v>71</v>
      </c>
      <c r="C124" s="17">
        <v>904</v>
      </c>
      <c r="D124" s="1" t="s">
        <v>347</v>
      </c>
      <c r="E124" s="1" t="s">
        <v>44</v>
      </c>
      <c r="F124" s="17">
        <v>612</v>
      </c>
      <c r="G124" s="20"/>
      <c r="H124" s="20"/>
      <c r="I124" s="80"/>
      <c r="J124" s="20"/>
      <c r="K124" s="20"/>
      <c r="L124" s="20"/>
      <c r="M124" s="123"/>
      <c r="N124" s="150"/>
    </row>
    <row r="125" spans="1:16" ht="53.25" hidden="1" customHeight="1">
      <c r="A125" s="7" t="s">
        <v>89</v>
      </c>
      <c r="B125" s="88"/>
      <c r="C125" s="17"/>
      <c r="D125" s="1" t="s">
        <v>348</v>
      </c>
      <c r="E125" s="9" t="s">
        <v>99</v>
      </c>
      <c r="F125" s="17"/>
      <c r="G125" s="20">
        <f t="shared" ref="G125:L125" si="7">G126+G127+G128</f>
        <v>0</v>
      </c>
      <c r="H125" s="20">
        <f t="shared" si="7"/>
        <v>0</v>
      </c>
      <c r="I125" s="80">
        <f t="shared" si="7"/>
        <v>0</v>
      </c>
      <c r="J125" s="20">
        <f t="shared" si="7"/>
        <v>0</v>
      </c>
      <c r="K125" s="20">
        <f t="shared" si="7"/>
        <v>0</v>
      </c>
      <c r="L125" s="20">
        <f t="shared" si="7"/>
        <v>0</v>
      </c>
      <c r="M125" s="88"/>
      <c r="N125" s="99"/>
    </row>
    <row r="126" spans="1:16" ht="83.25" hidden="1" customHeight="1">
      <c r="A126" s="121" t="s">
        <v>97</v>
      </c>
      <c r="B126" s="88" t="s">
        <v>68</v>
      </c>
      <c r="C126" s="17">
        <v>904</v>
      </c>
      <c r="D126" s="1" t="s">
        <v>349</v>
      </c>
      <c r="E126" s="1" t="s">
        <v>90</v>
      </c>
      <c r="F126" s="17">
        <v>612</v>
      </c>
      <c r="G126" s="101"/>
      <c r="H126" s="101"/>
      <c r="I126" s="102"/>
      <c r="J126" s="105"/>
      <c r="K126" s="101"/>
      <c r="L126" s="101"/>
      <c r="M126" s="88"/>
      <c r="N126" s="99"/>
    </row>
    <row r="127" spans="1:16" ht="39.75" hidden="1" customHeight="1">
      <c r="A127" s="130"/>
      <c r="B127" s="88" t="s">
        <v>69</v>
      </c>
      <c r="C127" s="17">
        <v>904</v>
      </c>
      <c r="D127" s="1" t="s">
        <v>350</v>
      </c>
      <c r="E127" s="1" t="s">
        <v>90</v>
      </c>
      <c r="F127" s="17">
        <v>612</v>
      </c>
      <c r="G127" s="101"/>
      <c r="H127" s="101"/>
      <c r="I127" s="102"/>
      <c r="J127" s="105"/>
      <c r="K127" s="101"/>
      <c r="L127" s="101"/>
      <c r="M127" s="88"/>
      <c r="N127" s="99"/>
    </row>
    <row r="128" spans="1:16" ht="73.5" hidden="1" customHeight="1">
      <c r="A128" s="130"/>
      <c r="B128" s="88" t="s">
        <v>72</v>
      </c>
      <c r="C128" s="17">
        <v>904</v>
      </c>
      <c r="D128" s="1" t="s">
        <v>351</v>
      </c>
      <c r="E128" s="1" t="s">
        <v>90</v>
      </c>
      <c r="F128" s="17">
        <v>612</v>
      </c>
      <c r="G128" s="101"/>
      <c r="H128" s="101"/>
      <c r="I128" s="102"/>
      <c r="J128" s="105"/>
      <c r="K128" s="101"/>
      <c r="L128" s="101"/>
      <c r="M128" s="88"/>
      <c r="N128" s="99"/>
    </row>
    <row r="129" spans="1:14" ht="32.25" hidden="1" customHeight="1">
      <c r="A129" s="130"/>
      <c r="B129" s="88" t="s">
        <v>66</v>
      </c>
      <c r="C129" s="17">
        <v>910</v>
      </c>
      <c r="D129" s="1" t="s">
        <v>352</v>
      </c>
      <c r="E129" s="1" t="s">
        <v>90</v>
      </c>
      <c r="F129" s="17">
        <v>243</v>
      </c>
      <c r="G129" s="101"/>
      <c r="H129" s="101"/>
      <c r="I129" s="102"/>
      <c r="J129" s="105"/>
      <c r="K129" s="101"/>
      <c r="L129" s="101"/>
      <c r="M129" s="123" t="s">
        <v>104</v>
      </c>
      <c r="N129" s="99"/>
    </row>
    <row r="130" spans="1:14" ht="31.5" hidden="1" customHeight="1">
      <c r="A130" s="130"/>
      <c r="B130" s="88" t="s">
        <v>74</v>
      </c>
      <c r="C130" s="17">
        <v>910</v>
      </c>
      <c r="D130" s="1" t="s">
        <v>353</v>
      </c>
      <c r="E130" s="1" t="s">
        <v>90</v>
      </c>
      <c r="F130" s="17">
        <v>243</v>
      </c>
      <c r="G130" s="101"/>
      <c r="H130" s="101"/>
      <c r="I130" s="102"/>
      <c r="J130" s="105"/>
      <c r="K130" s="101"/>
      <c r="L130" s="101"/>
      <c r="M130" s="123"/>
      <c r="N130" s="99"/>
    </row>
    <row r="131" spans="1:14" ht="31.5" hidden="1" customHeight="1">
      <c r="A131" s="122"/>
      <c r="B131" s="88" t="s">
        <v>73</v>
      </c>
      <c r="C131" s="17">
        <v>910</v>
      </c>
      <c r="D131" s="1" t="s">
        <v>354</v>
      </c>
      <c r="E131" s="1" t="s">
        <v>90</v>
      </c>
      <c r="F131" s="17">
        <v>243</v>
      </c>
      <c r="G131" s="101"/>
      <c r="H131" s="101"/>
      <c r="I131" s="102"/>
      <c r="J131" s="105"/>
      <c r="K131" s="101"/>
      <c r="L131" s="101"/>
      <c r="M131" s="123"/>
      <c r="N131" s="100"/>
    </row>
    <row r="132" spans="1:14" ht="67.5" customHeight="1">
      <c r="A132" s="88" t="s">
        <v>306</v>
      </c>
      <c r="B132" s="88" t="s">
        <v>88</v>
      </c>
      <c r="C132" s="17">
        <v>904</v>
      </c>
      <c r="D132" s="1" t="s">
        <v>337</v>
      </c>
      <c r="E132" s="1" t="s">
        <v>225</v>
      </c>
      <c r="F132" s="17">
        <v>412</v>
      </c>
      <c r="G132" s="101"/>
      <c r="H132" s="101">
        <v>152100</v>
      </c>
      <c r="I132" s="102">
        <f>115130.4+119849.6</f>
        <v>234980</v>
      </c>
      <c r="J132" s="105"/>
      <c r="K132" s="101"/>
      <c r="L132" s="101"/>
      <c r="M132" s="88" t="s">
        <v>226</v>
      </c>
      <c r="N132" s="100"/>
    </row>
    <row r="133" spans="1:14" ht="82.5" hidden="1" customHeight="1">
      <c r="A133" s="13"/>
      <c r="B133" s="88"/>
      <c r="C133" s="17"/>
      <c r="D133" s="17"/>
      <c r="E133" s="1"/>
      <c r="F133" s="17">
        <v>612</v>
      </c>
      <c r="G133" s="101"/>
      <c r="H133" s="101"/>
      <c r="I133" s="102"/>
      <c r="J133" s="105"/>
      <c r="K133" s="101"/>
      <c r="L133" s="101"/>
      <c r="M133" s="94"/>
      <c r="N133" s="100"/>
    </row>
    <row r="134" spans="1:14" ht="94.5" hidden="1" customHeight="1">
      <c r="A134" s="13"/>
      <c r="B134" s="88"/>
      <c r="C134" s="17"/>
      <c r="D134" s="17"/>
      <c r="E134" s="1"/>
      <c r="F134" s="17"/>
      <c r="G134" s="101"/>
      <c r="H134" s="101"/>
      <c r="I134" s="102"/>
      <c r="J134" s="105"/>
      <c r="K134" s="101"/>
      <c r="L134" s="101"/>
      <c r="M134" s="94"/>
      <c r="N134" s="100"/>
    </row>
    <row r="135" spans="1:14" ht="51.75" customHeight="1">
      <c r="A135" s="7" t="s">
        <v>307</v>
      </c>
      <c r="B135" s="14"/>
      <c r="C135" s="15"/>
      <c r="D135" s="15"/>
      <c r="E135" s="9" t="s">
        <v>21</v>
      </c>
      <c r="F135" s="15"/>
      <c r="G135" s="22">
        <f>SUM(G136:G143)</f>
        <v>42779038.700000003</v>
      </c>
      <c r="H135" s="22">
        <f>SUM(H136:H143)</f>
        <v>47772507.200000003</v>
      </c>
      <c r="I135" s="74">
        <f>SUM(I136:I147)</f>
        <v>51231661.280000001</v>
      </c>
      <c r="J135" s="74">
        <f>SUM(J136:J147)-J144</f>
        <v>52858036.650000006</v>
      </c>
      <c r="K135" s="74">
        <f>SUM(K136:K147)-K144</f>
        <v>43753984.229999997</v>
      </c>
      <c r="L135" s="74">
        <f>SUM(L136:L147)-L144</f>
        <v>43745983.229999997</v>
      </c>
      <c r="M135" s="88"/>
      <c r="N135" s="10"/>
    </row>
    <row r="136" spans="1:14" ht="15.75" customHeight="1">
      <c r="A136" s="121" t="s">
        <v>308</v>
      </c>
      <c r="B136" s="121" t="s">
        <v>68</v>
      </c>
      <c r="C136" s="17">
        <v>904</v>
      </c>
      <c r="D136" s="1" t="s">
        <v>336</v>
      </c>
      <c r="E136" s="1" t="s">
        <v>23</v>
      </c>
      <c r="F136" s="17">
        <v>120</v>
      </c>
      <c r="G136" s="101">
        <v>26582961</v>
      </c>
      <c r="H136" s="101">
        <v>30197454</v>
      </c>
      <c r="I136" s="102">
        <f>28644103.16+2598554.83+397000</f>
        <v>31639657.990000002</v>
      </c>
      <c r="J136" s="105">
        <f>26609048.65+6144520.11</f>
        <v>32753568.759999998</v>
      </c>
      <c r="K136" s="101">
        <v>26609048.649999999</v>
      </c>
      <c r="L136" s="101">
        <v>26609048.649999999</v>
      </c>
      <c r="M136" s="88" t="s">
        <v>32</v>
      </c>
      <c r="N136" s="149" t="s">
        <v>79</v>
      </c>
    </row>
    <row r="137" spans="1:14" ht="51.75" customHeight="1">
      <c r="A137" s="130"/>
      <c r="B137" s="130"/>
      <c r="C137" s="17"/>
      <c r="D137" s="17"/>
      <c r="E137" s="1" t="s">
        <v>23</v>
      </c>
      <c r="F137" s="17">
        <v>240</v>
      </c>
      <c r="G137" s="101">
        <v>4305704</v>
      </c>
      <c r="H137" s="101">
        <v>3973541</v>
      </c>
      <c r="I137" s="102">
        <f>3535571.38+519012+120600+142179-1686.41</f>
        <v>4315675.97</v>
      </c>
      <c r="J137" s="105">
        <v>4067028.74</v>
      </c>
      <c r="K137" s="101">
        <v>4067028.74</v>
      </c>
      <c r="L137" s="101">
        <v>4059028.74</v>
      </c>
      <c r="M137" s="88" t="s">
        <v>186</v>
      </c>
      <c r="N137" s="150"/>
    </row>
    <row r="138" spans="1:14" ht="20.25" customHeight="1">
      <c r="A138" s="130"/>
      <c r="B138" s="130"/>
      <c r="C138" s="17">
        <v>904</v>
      </c>
      <c r="D138" s="1" t="s">
        <v>336</v>
      </c>
      <c r="E138" s="1" t="s">
        <v>23</v>
      </c>
      <c r="F138" s="17"/>
      <c r="G138" s="101">
        <v>6200</v>
      </c>
      <c r="H138" s="101">
        <v>0</v>
      </c>
      <c r="I138" s="102">
        <v>0</v>
      </c>
      <c r="J138" s="105">
        <v>0</v>
      </c>
      <c r="K138" s="101">
        <v>0</v>
      </c>
      <c r="L138" s="101">
        <v>0</v>
      </c>
      <c r="M138" s="88" t="s">
        <v>33</v>
      </c>
      <c r="N138" s="150"/>
    </row>
    <row r="139" spans="1:14" ht="15.75" customHeight="1">
      <c r="A139" s="122"/>
      <c r="B139" s="122"/>
      <c r="C139" s="17">
        <v>904</v>
      </c>
      <c r="D139" s="1" t="s">
        <v>336</v>
      </c>
      <c r="E139" s="1" t="s">
        <v>23</v>
      </c>
      <c r="F139" s="17">
        <v>850</v>
      </c>
      <c r="G139" s="101">
        <v>32724.7</v>
      </c>
      <c r="H139" s="101">
        <v>18120</v>
      </c>
      <c r="I139" s="102">
        <f>15121+600+1686.41</f>
        <v>17407.41</v>
      </c>
      <c r="J139" s="105">
        <v>15121</v>
      </c>
      <c r="K139" s="101">
        <v>15121</v>
      </c>
      <c r="L139" s="101">
        <v>15121</v>
      </c>
      <c r="M139" s="88" t="s">
        <v>33</v>
      </c>
      <c r="N139" s="150"/>
    </row>
    <row r="140" spans="1:14" ht="23.25" customHeight="1">
      <c r="A140" s="121" t="s">
        <v>309</v>
      </c>
      <c r="B140" s="121" t="s">
        <v>68</v>
      </c>
      <c r="C140" s="17">
        <v>904</v>
      </c>
      <c r="D140" s="1" t="s">
        <v>336</v>
      </c>
      <c r="E140" s="1" t="s">
        <v>230</v>
      </c>
      <c r="F140" s="17">
        <v>120</v>
      </c>
      <c r="G140" s="101"/>
      <c r="H140" s="101">
        <v>632460</v>
      </c>
      <c r="I140" s="102">
        <f>3943385.11+358489.56-43300-961686.29-1242627.61-92480-113087</f>
        <v>1848693.7699999998</v>
      </c>
      <c r="J140" s="105">
        <f>2752013.45+637308.37</f>
        <v>3389321.8200000003</v>
      </c>
      <c r="K140" s="101">
        <v>2752013.45</v>
      </c>
      <c r="L140" s="101">
        <v>2752013.45</v>
      </c>
      <c r="M140" s="88" t="s">
        <v>32</v>
      </c>
      <c r="N140" s="150"/>
    </row>
    <row r="141" spans="1:14" ht="39.75" customHeight="1">
      <c r="A141" s="122"/>
      <c r="B141" s="122"/>
      <c r="C141" s="17">
        <v>904</v>
      </c>
      <c r="D141" s="1" t="s">
        <v>336</v>
      </c>
      <c r="E141" s="1" t="s">
        <v>230</v>
      </c>
      <c r="F141" s="17">
        <v>240</v>
      </c>
      <c r="G141" s="101"/>
      <c r="H141" s="101">
        <v>439540</v>
      </c>
      <c r="I141" s="102">
        <f>123056+92480+113087+15830</f>
        <v>344453</v>
      </c>
      <c r="J141" s="105">
        <f>132645.1+97500</f>
        <v>230145.1</v>
      </c>
      <c r="K141" s="101">
        <v>132645.1</v>
      </c>
      <c r="L141" s="101">
        <v>132645.1</v>
      </c>
      <c r="M141" s="88" t="s">
        <v>232</v>
      </c>
      <c r="N141" s="150"/>
    </row>
    <row r="142" spans="1:14">
      <c r="A142" s="123" t="s">
        <v>334</v>
      </c>
      <c r="B142" s="123" t="s">
        <v>68</v>
      </c>
      <c r="C142" s="17">
        <v>904</v>
      </c>
      <c r="D142" s="1" t="s">
        <v>336</v>
      </c>
      <c r="E142" s="1" t="s">
        <v>22</v>
      </c>
      <c r="F142" s="17">
        <v>120</v>
      </c>
      <c r="G142" s="101">
        <v>10447652</v>
      </c>
      <c r="H142" s="101">
        <v>11105258.6</v>
      </c>
      <c r="I142" s="102">
        <f>10731908.17+973809.83+175602</f>
        <v>11881320</v>
      </c>
      <c r="J142" s="105"/>
      <c r="K142" s="101"/>
      <c r="L142" s="101"/>
      <c r="M142" s="88" t="s">
        <v>32</v>
      </c>
      <c r="N142" s="150"/>
    </row>
    <row r="143" spans="1:14" ht="22.5" customHeight="1">
      <c r="A143" s="123"/>
      <c r="B143" s="123"/>
      <c r="C143" s="17">
        <v>904</v>
      </c>
      <c r="D143" s="1" t="s">
        <v>336</v>
      </c>
      <c r="E143" s="1" t="s">
        <v>22</v>
      </c>
      <c r="F143" s="17">
        <v>240</v>
      </c>
      <c r="G143" s="101">
        <v>1403797</v>
      </c>
      <c r="H143" s="101">
        <v>1406133.6</v>
      </c>
      <c r="I143" s="102">
        <f>717042.08+50000+84681.72+30420+125000</f>
        <v>1007143.7999999999</v>
      </c>
      <c r="J143" s="105"/>
      <c r="K143" s="101"/>
      <c r="L143" s="101"/>
      <c r="M143" s="88"/>
      <c r="N143" s="150"/>
    </row>
    <row r="144" spans="1:14" ht="33.75" customHeight="1">
      <c r="A144" s="88" t="s">
        <v>380</v>
      </c>
      <c r="B144" s="88" t="s">
        <v>68</v>
      </c>
      <c r="C144" s="17"/>
      <c r="D144" s="1"/>
      <c r="E144" s="1"/>
      <c r="F144" s="17"/>
      <c r="G144" s="101"/>
      <c r="H144" s="101"/>
      <c r="I144" s="102"/>
      <c r="J144" s="105">
        <f>J145+J146</f>
        <v>12402851.229999999</v>
      </c>
      <c r="K144" s="101">
        <f t="shared" ref="K144:L144" si="8">K145+K146</f>
        <v>10178127.289999999</v>
      </c>
      <c r="L144" s="101">
        <f t="shared" si="8"/>
        <v>10178126.289999999</v>
      </c>
      <c r="M144" s="88"/>
      <c r="N144" s="99"/>
    </row>
    <row r="145" spans="1:18" ht="37.5" customHeight="1">
      <c r="A145" s="13" t="s">
        <v>381</v>
      </c>
      <c r="B145" s="13" t="s">
        <v>68</v>
      </c>
      <c r="C145" s="17">
        <v>904</v>
      </c>
      <c r="D145" s="1" t="s">
        <v>336</v>
      </c>
      <c r="E145" s="1" t="s">
        <v>276</v>
      </c>
      <c r="F145" s="17"/>
      <c r="G145" s="101"/>
      <c r="H145" s="101"/>
      <c r="I145" s="102"/>
      <c r="J145" s="105">
        <f>9478700.69+2196324.94</f>
        <v>11675025.629999999</v>
      </c>
      <c r="K145" s="101">
        <v>9478700.6899999995</v>
      </c>
      <c r="L145" s="101">
        <v>9478700.6899999995</v>
      </c>
      <c r="M145" s="88"/>
      <c r="N145" s="100"/>
    </row>
    <row r="146" spans="1:18" ht="39.75" customHeight="1">
      <c r="A146" s="13" t="s">
        <v>382</v>
      </c>
      <c r="B146" s="13" t="s">
        <v>68</v>
      </c>
      <c r="C146" s="17">
        <v>904</v>
      </c>
      <c r="D146" s="1" t="s">
        <v>336</v>
      </c>
      <c r="E146" s="1" t="s">
        <v>335</v>
      </c>
      <c r="F146" s="64"/>
      <c r="G146" s="64"/>
      <c r="H146" s="64"/>
      <c r="I146" s="64"/>
      <c r="J146" s="75">
        <v>727825.6</v>
      </c>
      <c r="K146" s="75">
        <v>699426.6</v>
      </c>
      <c r="L146" s="75">
        <v>699425.6</v>
      </c>
      <c r="M146" s="88"/>
      <c r="N146" s="100"/>
    </row>
    <row r="147" spans="1:18" ht="196.5" customHeight="1">
      <c r="A147" s="13" t="s">
        <v>383</v>
      </c>
      <c r="B147" s="13" t="s">
        <v>72</v>
      </c>
      <c r="C147" s="17">
        <v>904</v>
      </c>
      <c r="D147" s="1" t="s">
        <v>336</v>
      </c>
      <c r="E147" s="1" t="s">
        <v>355</v>
      </c>
      <c r="F147" s="64"/>
      <c r="G147" s="64"/>
      <c r="H147" s="64"/>
      <c r="I147" s="82">
        <f>136187.54+41121.8</f>
        <v>177309.34000000003</v>
      </c>
      <c r="J147" s="75"/>
      <c r="K147" s="75"/>
      <c r="L147" s="75"/>
      <c r="M147" s="88"/>
      <c r="N147" s="100"/>
    </row>
    <row r="148" spans="1:18" ht="53.25" customHeight="1">
      <c r="A148" s="7" t="s">
        <v>310</v>
      </c>
      <c r="B148" s="13" t="s">
        <v>68</v>
      </c>
      <c r="C148" s="17"/>
      <c r="D148" s="17"/>
      <c r="E148" s="1"/>
      <c r="F148" s="17"/>
      <c r="G148" s="101"/>
      <c r="H148" s="101"/>
      <c r="I148" s="80">
        <f>I149+I150+I151+I152+I153</f>
        <v>2950000</v>
      </c>
      <c r="J148" s="105"/>
      <c r="K148" s="101"/>
      <c r="L148" s="101"/>
      <c r="M148" s="88"/>
      <c r="N148" s="100"/>
    </row>
    <row r="149" spans="1:18" ht="75.75" customHeight="1">
      <c r="A149" s="88" t="s">
        <v>311</v>
      </c>
      <c r="B149" s="13" t="s">
        <v>68</v>
      </c>
      <c r="C149" s="17"/>
      <c r="D149" s="17"/>
      <c r="E149" s="1"/>
      <c r="F149" s="17"/>
      <c r="G149" s="101"/>
      <c r="H149" s="101"/>
      <c r="I149" s="102">
        <v>550000</v>
      </c>
      <c r="J149" s="105"/>
      <c r="K149" s="101"/>
      <c r="L149" s="101"/>
      <c r="M149" s="88" t="s">
        <v>268</v>
      </c>
      <c r="N149" s="100"/>
    </row>
    <row r="150" spans="1:18" ht="47.25" hidden="1" customHeight="1">
      <c r="A150" s="121" t="s">
        <v>312</v>
      </c>
      <c r="B150" s="13" t="s">
        <v>69</v>
      </c>
      <c r="C150" s="17">
        <v>904</v>
      </c>
      <c r="D150" s="17">
        <v>701</v>
      </c>
      <c r="E150" s="1" t="s">
        <v>274</v>
      </c>
      <c r="F150" s="17"/>
      <c r="G150" s="101"/>
      <c r="H150" s="101"/>
      <c r="I150" s="102">
        <v>0</v>
      </c>
      <c r="J150" s="105"/>
      <c r="K150" s="101"/>
      <c r="L150" s="101"/>
      <c r="M150" s="121" t="s">
        <v>269</v>
      </c>
      <c r="N150" s="100"/>
    </row>
    <row r="151" spans="1:18" ht="46.5" hidden="1" customHeight="1">
      <c r="A151" s="122"/>
      <c r="B151" s="13" t="s">
        <v>68</v>
      </c>
      <c r="C151" s="17">
        <v>904</v>
      </c>
      <c r="D151" s="17">
        <v>701</v>
      </c>
      <c r="E151" s="1" t="s">
        <v>274</v>
      </c>
      <c r="F151" s="17"/>
      <c r="G151" s="101"/>
      <c r="H151" s="101"/>
      <c r="I151" s="102">
        <v>0</v>
      </c>
      <c r="J151" s="105"/>
      <c r="K151" s="101"/>
      <c r="L151" s="101"/>
      <c r="M151" s="122"/>
      <c r="N151" s="100"/>
      <c r="R151" s="52"/>
    </row>
    <row r="152" spans="1:18" ht="45.75" customHeight="1">
      <c r="A152" s="121" t="s">
        <v>394</v>
      </c>
      <c r="B152" s="13" t="s">
        <v>69</v>
      </c>
      <c r="C152" s="17">
        <v>904</v>
      </c>
      <c r="D152" s="17">
        <v>702</v>
      </c>
      <c r="E152" s="1" t="s">
        <v>275</v>
      </c>
      <c r="F152" s="17"/>
      <c r="G152" s="101"/>
      <c r="H152" s="101"/>
      <c r="I152" s="102">
        <v>2000000</v>
      </c>
      <c r="J152" s="105"/>
      <c r="K152" s="101"/>
      <c r="L152" s="101"/>
      <c r="M152" s="121" t="s">
        <v>270</v>
      </c>
      <c r="N152" s="100"/>
    </row>
    <row r="153" spans="1:18" ht="50.25" customHeight="1">
      <c r="A153" s="122"/>
      <c r="B153" s="13" t="s">
        <v>68</v>
      </c>
      <c r="C153" s="17">
        <v>904</v>
      </c>
      <c r="D153" s="17">
        <v>702</v>
      </c>
      <c r="E153" s="1" t="s">
        <v>275</v>
      </c>
      <c r="F153" s="17"/>
      <c r="G153" s="101"/>
      <c r="H153" s="101"/>
      <c r="I153" s="102">
        <v>400000</v>
      </c>
      <c r="J153" s="105"/>
      <c r="K153" s="101"/>
      <c r="L153" s="101"/>
      <c r="M153" s="122"/>
      <c r="N153" s="100"/>
    </row>
    <row r="154" spans="1:18" ht="48.75" customHeight="1">
      <c r="A154" s="7" t="s">
        <v>313</v>
      </c>
      <c r="B154" s="88"/>
      <c r="C154" s="17"/>
      <c r="D154" s="17"/>
      <c r="E154" s="9" t="s">
        <v>77</v>
      </c>
      <c r="F154" s="17"/>
      <c r="G154" s="22">
        <f>G160+G161+G162+G176+G177</f>
        <v>0</v>
      </c>
      <c r="H154" s="22">
        <f>H172+H173+H174+H175+H176+H177+H178+H179</f>
        <v>6475410.2100000009</v>
      </c>
      <c r="I154" s="74">
        <f>I172+I173+I174+I175+I176+I177</f>
        <v>7769073.4699999997</v>
      </c>
      <c r="J154" s="22">
        <f>J172+J173+J174</f>
        <v>0</v>
      </c>
      <c r="K154" s="22">
        <f>K172+K173+K174</f>
        <v>0</v>
      </c>
      <c r="L154" s="22">
        <f>L172+L173+L174</f>
        <v>0</v>
      </c>
      <c r="M154" s="88"/>
      <c r="N154" s="88"/>
    </row>
    <row r="155" spans="1:18" ht="34.5" hidden="1" customHeight="1">
      <c r="A155" s="123" t="s">
        <v>37</v>
      </c>
      <c r="B155" s="121" t="s">
        <v>68</v>
      </c>
      <c r="C155" s="17">
        <v>904</v>
      </c>
      <c r="D155" s="17" t="s">
        <v>123</v>
      </c>
      <c r="E155" s="1" t="s">
        <v>130</v>
      </c>
      <c r="F155" s="17">
        <v>244</v>
      </c>
      <c r="G155" s="22"/>
      <c r="H155" s="22"/>
      <c r="I155" s="74"/>
      <c r="J155" s="22"/>
      <c r="K155" s="22"/>
      <c r="L155" s="22"/>
      <c r="M155" s="93" t="s">
        <v>142</v>
      </c>
      <c r="N155" s="149" t="s">
        <v>81</v>
      </c>
    </row>
    <row r="156" spans="1:18" ht="34.5" hidden="1" customHeight="1">
      <c r="A156" s="123"/>
      <c r="B156" s="130"/>
      <c r="C156" s="17">
        <v>904</v>
      </c>
      <c r="D156" s="17" t="s">
        <v>123</v>
      </c>
      <c r="E156" s="1" t="s">
        <v>130</v>
      </c>
      <c r="F156" s="17">
        <v>414</v>
      </c>
      <c r="G156" s="22"/>
      <c r="H156" s="22"/>
      <c r="I156" s="74"/>
      <c r="J156" s="22"/>
      <c r="K156" s="22"/>
      <c r="L156" s="22"/>
      <c r="M156" s="93" t="s">
        <v>133</v>
      </c>
      <c r="N156" s="150"/>
    </row>
    <row r="157" spans="1:18" ht="34.5" hidden="1" customHeight="1">
      <c r="A157" s="123"/>
      <c r="B157" s="122"/>
      <c r="C157" s="17">
        <v>904</v>
      </c>
      <c r="D157" s="17">
        <v>702</v>
      </c>
      <c r="E157" s="1" t="s">
        <v>130</v>
      </c>
      <c r="F157" s="17">
        <v>612</v>
      </c>
      <c r="G157" s="22"/>
      <c r="H157" s="22"/>
      <c r="I157" s="74"/>
      <c r="J157" s="22"/>
      <c r="K157" s="22"/>
      <c r="L157" s="22"/>
      <c r="M157" s="93"/>
      <c r="N157" s="150"/>
    </row>
    <row r="158" spans="1:18" ht="33.75" hidden="1" customHeight="1">
      <c r="A158" s="123"/>
      <c r="B158" s="121" t="s">
        <v>75</v>
      </c>
      <c r="C158" s="17">
        <v>910</v>
      </c>
      <c r="D158" s="17" t="s">
        <v>123</v>
      </c>
      <c r="E158" s="1" t="s">
        <v>130</v>
      </c>
      <c r="F158" s="17">
        <v>414</v>
      </c>
      <c r="G158" s="22"/>
      <c r="H158" s="22"/>
      <c r="I158" s="74"/>
      <c r="J158" s="22"/>
      <c r="K158" s="22"/>
      <c r="L158" s="22"/>
      <c r="M158" s="93" t="s">
        <v>151</v>
      </c>
      <c r="N158" s="150"/>
    </row>
    <row r="159" spans="1:18" ht="149.25" hidden="1" customHeight="1">
      <c r="A159" s="123"/>
      <c r="B159" s="122"/>
      <c r="C159" s="17">
        <v>910</v>
      </c>
      <c r="D159" s="17">
        <v>702</v>
      </c>
      <c r="E159" s="1" t="s">
        <v>145</v>
      </c>
      <c r="F159" s="16">
        <v>244</v>
      </c>
      <c r="G159" s="22"/>
      <c r="H159" s="22"/>
      <c r="I159" s="74"/>
      <c r="J159" s="22"/>
      <c r="K159" s="22"/>
      <c r="L159" s="22"/>
      <c r="M159" s="93" t="s">
        <v>150</v>
      </c>
      <c r="N159" s="150"/>
    </row>
    <row r="160" spans="1:18" ht="64.5" hidden="1" customHeight="1">
      <c r="A160" s="13"/>
      <c r="B160" s="88" t="s">
        <v>73</v>
      </c>
      <c r="C160" s="17">
        <v>910</v>
      </c>
      <c r="D160" s="17">
        <v>702</v>
      </c>
      <c r="E160" s="1" t="s">
        <v>76</v>
      </c>
      <c r="F160" s="139">
        <v>414</v>
      </c>
      <c r="G160" s="101"/>
      <c r="H160" s="101"/>
      <c r="I160" s="102"/>
      <c r="J160" s="105"/>
      <c r="K160" s="101"/>
      <c r="L160" s="101"/>
      <c r="M160" s="121" t="s">
        <v>146</v>
      </c>
      <c r="N160" s="150"/>
    </row>
    <row r="161" spans="1:19" ht="39" hidden="1" customHeight="1">
      <c r="A161" s="13"/>
      <c r="B161" s="88" t="s">
        <v>74</v>
      </c>
      <c r="C161" s="17">
        <v>910</v>
      </c>
      <c r="D161" s="17">
        <v>702</v>
      </c>
      <c r="E161" s="1" t="s">
        <v>76</v>
      </c>
      <c r="F161" s="140"/>
      <c r="G161" s="101"/>
      <c r="H161" s="101"/>
      <c r="I161" s="102"/>
      <c r="J161" s="105"/>
      <c r="K161" s="101"/>
      <c r="L161" s="101"/>
      <c r="M161" s="130"/>
      <c r="N161" s="150"/>
    </row>
    <row r="162" spans="1:19" ht="51" hidden="1" customHeight="1">
      <c r="A162" s="13"/>
      <c r="B162" s="88" t="s">
        <v>75</v>
      </c>
      <c r="C162" s="17">
        <v>910</v>
      </c>
      <c r="D162" s="17">
        <v>702</v>
      </c>
      <c r="E162" s="1" t="s">
        <v>76</v>
      </c>
      <c r="F162" s="141"/>
      <c r="G162" s="101"/>
      <c r="H162" s="101"/>
      <c r="I162" s="102"/>
      <c r="J162" s="105"/>
      <c r="K162" s="101"/>
      <c r="L162" s="101"/>
      <c r="M162" s="122"/>
      <c r="N162" s="150"/>
    </row>
    <row r="163" spans="1:19" ht="33" hidden="1" customHeight="1">
      <c r="A163" s="13"/>
      <c r="B163" s="88" t="s">
        <v>72</v>
      </c>
      <c r="C163" s="17">
        <v>904</v>
      </c>
      <c r="D163" s="17">
        <v>702</v>
      </c>
      <c r="E163" s="1" t="s">
        <v>76</v>
      </c>
      <c r="F163" s="139">
        <v>414</v>
      </c>
      <c r="G163" s="101"/>
      <c r="H163" s="101"/>
      <c r="I163" s="102"/>
      <c r="J163" s="105"/>
      <c r="K163" s="101"/>
      <c r="L163" s="101"/>
      <c r="M163" s="123" t="s">
        <v>134</v>
      </c>
      <c r="N163" s="150"/>
    </row>
    <row r="164" spans="1:19" ht="33.75" hidden="1" customHeight="1">
      <c r="A164" s="13"/>
      <c r="B164" s="88" t="s">
        <v>69</v>
      </c>
      <c r="C164" s="17">
        <v>904</v>
      </c>
      <c r="D164" s="17">
        <v>702</v>
      </c>
      <c r="E164" s="1" t="s">
        <v>76</v>
      </c>
      <c r="F164" s="140"/>
      <c r="G164" s="101"/>
      <c r="H164" s="101"/>
      <c r="I164" s="102"/>
      <c r="J164" s="105"/>
      <c r="K164" s="101"/>
      <c r="L164" s="101"/>
      <c r="M164" s="123"/>
      <c r="N164" s="150"/>
    </row>
    <row r="165" spans="1:19" ht="33" hidden="1" customHeight="1">
      <c r="A165" s="13"/>
      <c r="B165" s="88" t="s">
        <v>88</v>
      </c>
      <c r="C165" s="17">
        <v>904</v>
      </c>
      <c r="D165" s="17">
        <v>702</v>
      </c>
      <c r="E165" s="1" t="s">
        <v>76</v>
      </c>
      <c r="F165" s="141"/>
      <c r="G165" s="101"/>
      <c r="H165" s="101"/>
      <c r="I165" s="102"/>
      <c r="J165" s="105"/>
      <c r="K165" s="101"/>
      <c r="L165" s="101"/>
      <c r="M165" s="123"/>
      <c r="N165" s="151"/>
    </row>
    <row r="166" spans="1:19" ht="33" hidden="1" customHeight="1">
      <c r="A166" s="13"/>
      <c r="B166" s="88" t="s">
        <v>72</v>
      </c>
      <c r="C166" s="17">
        <v>904</v>
      </c>
      <c r="D166" s="17">
        <v>702</v>
      </c>
      <c r="E166" s="1" t="s">
        <v>76</v>
      </c>
      <c r="F166" s="139">
        <v>244</v>
      </c>
      <c r="G166" s="101"/>
      <c r="H166" s="101"/>
      <c r="I166" s="102"/>
      <c r="J166" s="105"/>
      <c r="K166" s="101"/>
      <c r="L166" s="101"/>
      <c r="M166" s="121" t="s">
        <v>216</v>
      </c>
      <c r="N166" s="99"/>
    </row>
    <row r="167" spans="1:19" ht="33" hidden="1" customHeight="1">
      <c r="A167" s="13"/>
      <c r="B167" s="88" t="s">
        <v>69</v>
      </c>
      <c r="C167" s="17">
        <v>904</v>
      </c>
      <c r="D167" s="17">
        <v>702</v>
      </c>
      <c r="E167" s="1" t="s">
        <v>76</v>
      </c>
      <c r="F167" s="140"/>
      <c r="G167" s="101"/>
      <c r="H167" s="101"/>
      <c r="I167" s="102"/>
      <c r="J167" s="105"/>
      <c r="K167" s="101"/>
      <c r="L167" s="101"/>
      <c r="M167" s="130"/>
      <c r="N167" s="99"/>
    </row>
    <row r="168" spans="1:19" ht="33" hidden="1" customHeight="1">
      <c r="A168" s="13"/>
      <c r="B168" s="88" t="s">
        <v>88</v>
      </c>
      <c r="C168" s="17">
        <v>904</v>
      </c>
      <c r="D168" s="17">
        <v>702</v>
      </c>
      <c r="E168" s="1" t="s">
        <v>76</v>
      </c>
      <c r="F168" s="141"/>
      <c r="G168" s="101"/>
      <c r="H168" s="101"/>
      <c r="I168" s="102"/>
      <c r="J168" s="105"/>
      <c r="K168" s="101"/>
      <c r="L168" s="101"/>
      <c r="M168" s="130"/>
      <c r="N168" s="99"/>
    </row>
    <row r="169" spans="1:19" ht="33" hidden="1" customHeight="1">
      <c r="A169" s="13"/>
      <c r="B169" s="88" t="s">
        <v>72</v>
      </c>
      <c r="C169" s="17">
        <v>904</v>
      </c>
      <c r="D169" s="17">
        <v>702</v>
      </c>
      <c r="E169" s="1" t="s">
        <v>76</v>
      </c>
      <c r="F169" s="139">
        <v>242</v>
      </c>
      <c r="G169" s="101"/>
      <c r="H169" s="101"/>
      <c r="I169" s="102"/>
      <c r="J169" s="105"/>
      <c r="K169" s="101"/>
      <c r="L169" s="101"/>
      <c r="M169" s="130"/>
      <c r="N169" s="99"/>
    </row>
    <row r="170" spans="1:19" ht="33" hidden="1" customHeight="1">
      <c r="A170" s="13"/>
      <c r="B170" s="88" t="s">
        <v>69</v>
      </c>
      <c r="C170" s="17">
        <v>904</v>
      </c>
      <c r="D170" s="17">
        <v>702</v>
      </c>
      <c r="E170" s="1" t="s">
        <v>76</v>
      </c>
      <c r="F170" s="140"/>
      <c r="G170" s="101"/>
      <c r="H170" s="101"/>
      <c r="I170" s="102"/>
      <c r="J170" s="105"/>
      <c r="K170" s="101"/>
      <c r="L170" s="101"/>
      <c r="M170" s="130"/>
      <c r="N170" s="99"/>
    </row>
    <row r="171" spans="1:19" ht="76.5" hidden="1" customHeight="1">
      <c r="A171" s="13"/>
      <c r="B171" s="88" t="s">
        <v>88</v>
      </c>
      <c r="C171" s="17">
        <v>904</v>
      </c>
      <c r="D171" s="17">
        <v>702</v>
      </c>
      <c r="E171" s="1" t="s">
        <v>76</v>
      </c>
      <c r="F171" s="141"/>
      <c r="G171" s="101"/>
      <c r="H171" s="101"/>
      <c r="I171" s="102"/>
      <c r="J171" s="105"/>
      <c r="K171" s="101"/>
      <c r="L171" s="101"/>
      <c r="M171" s="130"/>
      <c r="N171" s="99"/>
    </row>
    <row r="172" spans="1:19" ht="50.25" customHeight="1">
      <c r="A172" s="121" t="s">
        <v>314</v>
      </c>
      <c r="B172" s="88" t="s">
        <v>72</v>
      </c>
      <c r="C172" s="17">
        <v>904</v>
      </c>
      <c r="D172" s="17">
        <v>702</v>
      </c>
      <c r="E172" s="1" t="s">
        <v>251</v>
      </c>
      <c r="F172" s="139">
        <v>612</v>
      </c>
      <c r="G172" s="101"/>
      <c r="H172" s="101"/>
      <c r="I172" s="102">
        <f>10828763.48-3246762.89</f>
        <v>7582000.5899999999</v>
      </c>
      <c r="J172" s="105"/>
      <c r="K172" s="101"/>
      <c r="L172" s="101"/>
      <c r="M172" s="130"/>
      <c r="N172" s="99"/>
      <c r="Q172" s="57">
        <f>I174+I177+I179</f>
        <v>110487</v>
      </c>
      <c r="R172" s="57">
        <f>I173+I176+I178</f>
        <v>76585.88</v>
      </c>
      <c r="S172" s="57">
        <f>I172+I175</f>
        <v>7582000.5899999999</v>
      </c>
    </row>
    <row r="173" spans="1:19" ht="39.75" customHeight="1">
      <c r="A173" s="130"/>
      <c r="B173" s="88" t="s">
        <v>69</v>
      </c>
      <c r="C173" s="17">
        <v>904</v>
      </c>
      <c r="D173" s="17">
        <v>702</v>
      </c>
      <c r="E173" s="1" t="s">
        <v>251</v>
      </c>
      <c r="F173" s="140"/>
      <c r="G173" s="101"/>
      <c r="H173" s="101"/>
      <c r="I173" s="102">
        <f>109381.47-32795.59</f>
        <v>76585.88</v>
      </c>
      <c r="J173" s="105"/>
      <c r="K173" s="101"/>
      <c r="L173" s="101"/>
      <c r="M173" s="130"/>
      <c r="N173" s="99"/>
    </row>
    <row r="174" spans="1:19" ht="86.45" customHeight="1">
      <c r="A174" s="122"/>
      <c r="B174" s="88" t="s">
        <v>88</v>
      </c>
      <c r="C174" s="17">
        <v>904</v>
      </c>
      <c r="D174" s="17">
        <v>702</v>
      </c>
      <c r="E174" s="1" t="s">
        <v>251</v>
      </c>
      <c r="F174" s="141"/>
      <c r="G174" s="101"/>
      <c r="H174" s="101"/>
      <c r="I174" s="102">
        <v>110487</v>
      </c>
      <c r="J174" s="105"/>
      <c r="K174" s="101"/>
      <c r="L174" s="101"/>
      <c r="M174" s="122"/>
      <c r="N174" s="99"/>
    </row>
    <row r="175" spans="1:19" ht="49.5" customHeight="1">
      <c r="A175" s="121" t="s">
        <v>315</v>
      </c>
      <c r="B175" s="88" t="s">
        <v>72</v>
      </c>
      <c r="C175" s="17">
        <v>904</v>
      </c>
      <c r="D175" s="17">
        <v>702</v>
      </c>
      <c r="E175" s="1" t="s">
        <v>205</v>
      </c>
      <c r="F175" s="95">
        <v>612</v>
      </c>
      <c r="G175" s="101"/>
      <c r="H175" s="101">
        <v>4346345.46</v>
      </c>
      <c r="I175" s="102"/>
      <c r="J175" s="105"/>
      <c r="K175" s="101"/>
      <c r="L175" s="101"/>
      <c r="M175" s="121" t="s">
        <v>216</v>
      </c>
      <c r="N175" s="99"/>
    </row>
    <row r="176" spans="1:19" ht="51" customHeight="1">
      <c r="A176" s="130"/>
      <c r="B176" s="88" t="s">
        <v>69</v>
      </c>
      <c r="C176" s="17">
        <v>904</v>
      </c>
      <c r="D176" s="17">
        <v>702</v>
      </c>
      <c r="E176" s="1" t="s">
        <v>205</v>
      </c>
      <c r="F176" s="17">
        <v>612</v>
      </c>
      <c r="G176" s="101"/>
      <c r="H176" s="101">
        <v>43902.48</v>
      </c>
      <c r="I176" s="102"/>
      <c r="J176" s="105"/>
      <c r="K176" s="101"/>
      <c r="L176" s="101"/>
      <c r="M176" s="130"/>
      <c r="N176" s="149" t="s">
        <v>137</v>
      </c>
    </row>
    <row r="177" spans="1:14" ht="75" customHeight="1">
      <c r="A177" s="122"/>
      <c r="B177" s="88" t="s">
        <v>88</v>
      </c>
      <c r="C177" s="17">
        <v>904</v>
      </c>
      <c r="D177" s="17">
        <v>702</v>
      </c>
      <c r="E177" s="1" t="s">
        <v>205</v>
      </c>
      <c r="F177" s="17">
        <v>612</v>
      </c>
      <c r="G177" s="101"/>
      <c r="H177" s="101">
        <v>44345.94</v>
      </c>
      <c r="I177" s="102"/>
      <c r="J177" s="105"/>
      <c r="K177" s="101"/>
      <c r="L177" s="101"/>
      <c r="M177" s="122"/>
      <c r="N177" s="150"/>
    </row>
    <row r="178" spans="1:14" ht="81.75" customHeight="1">
      <c r="A178" s="94" t="s">
        <v>316</v>
      </c>
      <c r="B178" s="88" t="s">
        <v>69</v>
      </c>
      <c r="C178" s="17">
        <v>904</v>
      </c>
      <c r="D178" s="17">
        <v>702</v>
      </c>
      <c r="E178" s="1" t="s">
        <v>228</v>
      </c>
      <c r="F178" s="17">
        <v>612</v>
      </c>
      <c r="G178" s="101"/>
      <c r="H178" s="101">
        <v>2000000</v>
      </c>
      <c r="I178" s="102"/>
      <c r="J178" s="105"/>
      <c r="K178" s="101"/>
      <c r="L178" s="101"/>
      <c r="M178" s="94" t="s">
        <v>227</v>
      </c>
      <c r="N178" s="150"/>
    </row>
    <row r="179" spans="1:14" ht="81.75" customHeight="1">
      <c r="A179" s="94" t="s">
        <v>317</v>
      </c>
      <c r="B179" s="88" t="s">
        <v>88</v>
      </c>
      <c r="C179" s="17"/>
      <c r="D179" s="17"/>
      <c r="E179" s="1"/>
      <c r="F179" s="17"/>
      <c r="G179" s="101"/>
      <c r="H179" s="101">
        <v>40816.33</v>
      </c>
      <c r="I179" s="102"/>
      <c r="J179" s="105"/>
      <c r="K179" s="101"/>
      <c r="L179" s="101"/>
      <c r="M179" s="94" t="s">
        <v>233</v>
      </c>
      <c r="N179" s="150"/>
    </row>
    <row r="180" spans="1:14" ht="65.25" customHeight="1">
      <c r="A180" s="97" t="s">
        <v>318</v>
      </c>
      <c r="B180" s="88"/>
      <c r="C180" s="17"/>
      <c r="D180" s="17"/>
      <c r="E180" s="9" t="s">
        <v>125</v>
      </c>
      <c r="F180" s="17"/>
      <c r="G180" s="22">
        <f>G183+G185+G184+G191+G192+G186+G187</f>
        <v>7488243.0899999999</v>
      </c>
      <c r="H180" s="22">
        <f>H183+H185+H184+H191+H192+H193+H194+H195+H188+H189+H190</f>
        <v>3357299.8</v>
      </c>
      <c r="I180" s="74">
        <f>I183+I185+I184</f>
        <v>0</v>
      </c>
      <c r="J180" s="22">
        <f>J183+J185+J184</f>
        <v>0</v>
      </c>
      <c r="K180" s="22">
        <f>K183+K185+K184</f>
        <v>0</v>
      </c>
      <c r="L180" s="22">
        <f>L183+L185+L184</f>
        <v>0</v>
      </c>
      <c r="M180" s="94"/>
      <c r="N180" s="150"/>
    </row>
    <row r="181" spans="1:14" ht="50.25" hidden="1" customHeight="1">
      <c r="A181" s="94" t="s">
        <v>39</v>
      </c>
      <c r="B181" s="88" t="s">
        <v>69</v>
      </c>
      <c r="C181" s="17">
        <v>904</v>
      </c>
      <c r="D181" s="17" t="s">
        <v>126</v>
      </c>
      <c r="E181" s="1" t="s">
        <v>127</v>
      </c>
      <c r="F181" s="17">
        <v>612</v>
      </c>
      <c r="G181" s="101"/>
      <c r="H181" s="101"/>
      <c r="I181" s="102"/>
      <c r="J181" s="105"/>
      <c r="K181" s="101"/>
      <c r="L181" s="101"/>
      <c r="M181" s="94" t="s">
        <v>135</v>
      </c>
      <c r="N181" s="150"/>
    </row>
    <row r="182" spans="1:14" ht="51" hidden="1" customHeight="1">
      <c r="A182" s="94" t="s">
        <v>102</v>
      </c>
      <c r="B182" s="88" t="s">
        <v>88</v>
      </c>
      <c r="C182" s="17">
        <v>904</v>
      </c>
      <c r="D182" s="17" t="s">
        <v>123</v>
      </c>
      <c r="E182" s="1" t="s">
        <v>128</v>
      </c>
      <c r="F182" s="17">
        <v>612</v>
      </c>
      <c r="G182" s="101"/>
      <c r="H182" s="101"/>
      <c r="I182" s="102"/>
      <c r="J182" s="105"/>
      <c r="K182" s="101"/>
      <c r="L182" s="101"/>
      <c r="M182" s="94" t="s">
        <v>136</v>
      </c>
      <c r="N182" s="150"/>
    </row>
    <row r="183" spans="1:14" ht="39.75" customHeight="1">
      <c r="A183" s="121" t="s">
        <v>319</v>
      </c>
      <c r="B183" s="88" t="s">
        <v>72</v>
      </c>
      <c r="C183" s="17">
        <v>904</v>
      </c>
      <c r="D183" s="17" t="s">
        <v>123</v>
      </c>
      <c r="E183" s="1" t="s">
        <v>206</v>
      </c>
      <c r="F183" s="17">
        <v>612</v>
      </c>
      <c r="G183" s="101">
        <v>3338818</v>
      </c>
      <c r="H183" s="101"/>
      <c r="I183" s="102"/>
      <c r="J183" s="105"/>
      <c r="K183" s="101"/>
      <c r="L183" s="101"/>
      <c r="M183" s="121" t="s">
        <v>246</v>
      </c>
      <c r="N183" s="150"/>
    </row>
    <row r="184" spans="1:14" ht="36" customHeight="1">
      <c r="A184" s="130"/>
      <c r="B184" s="88" t="s">
        <v>69</v>
      </c>
      <c r="C184" s="17">
        <v>904</v>
      </c>
      <c r="D184" s="17" t="s">
        <v>123</v>
      </c>
      <c r="E184" s="1" t="s">
        <v>206</v>
      </c>
      <c r="F184" s="17">
        <v>612</v>
      </c>
      <c r="G184" s="101">
        <v>33725.43</v>
      </c>
      <c r="H184" s="101"/>
      <c r="I184" s="102"/>
      <c r="J184" s="105"/>
      <c r="K184" s="101"/>
      <c r="L184" s="101"/>
      <c r="M184" s="130"/>
      <c r="N184" s="150"/>
    </row>
    <row r="185" spans="1:14" ht="39" customHeight="1">
      <c r="A185" s="122"/>
      <c r="B185" s="88" t="s">
        <v>88</v>
      </c>
      <c r="C185" s="17">
        <v>904</v>
      </c>
      <c r="D185" s="17" t="s">
        <v>123</v>
      </c>
      <c r="E185" s="1" t="s">
        <v>206</v>
      </c>
      <c r="F185" s="17">
        <v>612</v>
      </c>
      <c r="G185" s="101">
        <v>34067</v>
      </c>
      <c r="H185" s="101"/>
      <c r="I185" s="102"/>
      <c r="J185" s="105"/>
      <c r="K185" s="101"/>
      <c r="L185" s="101"/>
      <c r="M185" s="122"/>
      <c r="N185" s="151"/>
    </row>
    <row r="186" spans="1:14" ht="59.25" customHeight="1">
      <c r="A186" s="88" t="s">
        <v>320</v>
      </c>
      <c r="B186" s="88" t="s">
        <v>69</v>
      </c>
      <c r="C186" s="17">
        <v>904</v>
      </c>
      <c r="D186" s="17">
        <v>702</v>
      </c>
      <c r="E186" s="1" t="s">
        <v>207</v>
      </c>
      <c r="F186" s="17">
        <v>612</v>
      </c>
      <c r="G186" s="101">
        <v>4000000</v>
      </c>
      <c r="H186" s="101"/>
      <c r="I186" s="102"/>
      <c r="J186" s="105"/>
      <c r="K186" s="101"/>
      <c r="L186" s="101"/>
      <c r="M186" s="25" t="s">
        <v>246</v>
      </c>
      <c r="N186" s="100"/>
    </row>
    <row r="187" spans="1:14" ht="57" customHeight="1">
      <c r="A187" s="88" t="s">
        <v>321</v>
      </c>
      <c r="B187" s="88" t="s">
        <v>68</v>
      </c>
      <c r="C187" s="17">
        <v>904</v>
      </c>
      <c r="D187" s="17">
        <v>702</v>
      </c>
      <c r="E187" s="1" t="s">
        <v>208</v>
      </c>
      <c r="F187" s="17">
        <v>612</v>
      </c>
      <c r="G187" s="101">
        <v>81632.66</v>
      </c>
      <c r="H187" s="101"/>
      <c r="I187" s="102"/>
      <c r="J187" s="105"/>
      <c r="K187" s="101"/>
      <c r="L187" s="101"/>
      <c r="M187" s="25"/>
      <c r="N187" s="100"/>
    </row>
    <row r="188" spans="1:14" ht="39" customHeight="1">
      <c r="A188" s="121" t="s">
        <v>322</v>
      </c>
      <c r="B188" s="88" t="s">
        <v>72</v>
      </c>
      <c r="C188" s="17">
        <v>904</v>
      </c>
      <c r="D188" s="17">
        <v>702</v>
      </c>
      <c r="E188" s="1" t="s">
        <v>209</v>
      </c>
      <c r="F188" s="17">
        <v>612</v>
      </c>
      <c r="G188" s="101"/>
      <c r="H188" s="101">
        <v>2290387.5</v>
      </c>
      <c r="I188" s="102"/>
      <c r="J188" s="105"/>
      <c r="K188" s="101"/>
      <c r="L188" s="101"/>
      <c r="M188" s="121" t="s">
        <v>248</v>
      </c>
      <c r="N188" s="100"/>
    </row>
    <row r="189" spans="1:14" ht="39" customHeight="1">
      <c r="A189" s="130"/>
      <c r="B189" s="88" t="s">
        <v>69</v>
      </c>
      <c r="C189" s="17">
        <v>904</v>
      </c>
      <c r="D189" s="17">
        <v>702</v>
      </c>
      <c r="E189" s="1" t="s">
        <v>209</v>
      </c>
      <c r="F189" s="17">
        <v>612</v>
      </c>
      <c r="G189" s="101"/>
      <c r="H189" s="101">
        <v>1023135.22</v>
      </c>
      <c r="I189" s="102"/>
      <c r="J189" s="105"/>
      <c r="K189" s="101"/>
      <c r="L189" s="101"/>
      <c r="M189" s="130"/>
      <c r="N189" s="100"/>
    </row>
    <row r="190" spans="1:14" ht="39" customHeight="1">
      <c r="A190" s="122"/>
      <c r="B190" s="88" t="s">
        <v>88</v>
      </c>
      <c r="C190" s="17">
        <v>904</v>
      </c>
      <c r="D190" s="17">
        <v>702</v>
      </c>
      <c r="E190" s="1" t="s">
        <v>209</v>
      </c>
      <c r="F190" s="17">
        <v>612</v>
      </c>
      <c r="G190" s="101"/>
      <c r="H190" s="101">
        <v>43777.08</v>
      </c>
      <c r="I190" s="102"/>
      <c r="J190" s="105"/>
      <c r="K190" s="101"/>
      <c r="L190" s="101"/>
      <c r="M190" s="122"/>
      <c r="N190" s="100"/>
    </row>
    <row r="191" spans="1:14" ht="50.25" hidden="1" customHeight="1">
      <c r="A191" s="94" t="s">
        <v>244</v>
      </c>
      <c r="B191" s="88" t="s">
        <v>69</v>
      </c>
      <c r="C191" s="17">
        <v>904</v>
      </c>
      <c r="D191" s="17">
        <v>702</v>
      </c>
      <c r="E191" s="1" t="s">
        <v>203</v>
      </c>
      <c r="F191" s="17">
        <v>612</v>
      </c>
      <c r="G191" s="101"/>
      <c r="H191" s="101"/>
      <c r="I191" s="102"/>
      <c r="J191" s="105"/>
      <c r="K191" s="101"/>
      <c r="L191" s="101"/>
      <c r="M191" s="25"/>
      <c r="N191" s="100"/>
    </row>
    <row r="192" spans="1:14" ht="64.5" hidden="1" customHeight="1">
      <c r="A192" s="94" t="s">
        <v>245</v>
      </c>
      <c r="B192" s="88" t="s">
        <v>88</v>
      </c>
      <c r="C192" s="17">
        <v>904</v>
      </c>
      <c r="D192" s="17">
        <v>702</v>
      </c>
      <c r="E192" s="1" t="s">
        <v>204</v>
      </c>
      <c r="F192" s="17">
        <v>612</v>
      </c>
      <c r="G192" s="101"/>
      <c r="H192" s="101"/>
      <c r="I192" s="102"/>
      <c r="J192" s="105"/>
      <c r="K192" s="101"/>
      <c r="L192" s="101"/>
      <c r="M192" s="26"/>
      <c r="N192" s="100"/>
    </row>
    <row r="193" spans="1:19" ht="45" hidden="1" customHeight="1">
      <c r="A193" s="121"/>
      <c r="B193" s="88"/>
      <c r="C193" s="17"/>
      <c r="D193" s="17"/>
      <c r="E193" s="1"/>
      <c r="F193" s="17"/>
      <c r="G193" s="101"/>
      <c r="H193" s="101"/>
      <c r="I193" s="102"/>
      <c r="J193" s="105"/>
      <c r="K193" s="101"/>
      <c r="L193" s="101"/>
      <c r="M193" s="121"/>
      <c r="N193" s="100"/>
    </row>
    <row r="194" spans="1:19" ht="56.25" hidden="1" customHeight="1">
      <c r="A194" s="130"/>
      <c r="B194" s="88"/>
      <c r="C194" s="17"/>
      <c r="D194" s="17"/>
      <c r="E194" s="1"/>
      <c r="F194" s="17"/>
      <c r="G194" s="101"/>
      <c r="H194" s="101"/>
      <c r="I194" s="102"/>
      <c r="J194" s="105"/>
      <c r="K194" s="101"/>
      <c r="L194" s="101"/>
      <c r="M194" s="130"/>
      <c r="N194" s="100"/>
    </row>
    <row r="195" spans="1:19" ht="45.75" hidden="1" customHeight="1">
      <c r="A195" s="122"/>
      <c r="B195" s="88"/>
      <c r="C195" s="17"/>
      <c r="D195" s="17"/>
      <c r="E195" s="1"/>
      <c r="F195" s="17"/>
      <c r="G195" s="101"/>
      <c r="H195" s="101"/>
      <c r="I195" s="102"/>
      <c r="J195" s="105"/>
      <c r="K195" s="101"/>
      <c r="L195" s="101"/>
      <c r="M195" s="122"/>
      <c r="N195" s="100"/>
    </row>
    <row r="196" spans="1:19" ht="48" customHeight="1">
      <c r="A196" s="97" t="s">
        <v>323</v>
      </c>
      <c r="B196" s="88"/>
      <c r="C196" s="17"/>
      <c r="D196" s="17"/>
      <c r="E196" s="9" t="s">
        <v>99</v>
      </c>
      <c r="F196" s="17"/>
      <c r="G196" s="22">
        <f>G197+G198+G199+G200+G201+G205+G206</f>
        <v>7284875.21</v>
      </c>
      <c r="H196" s="22">
        <f>H197+H198+H199+H200+H201+H202+H203+H204+H205+H206</f>
        <v>21506598.829999998</v>
      </c>
      <c r="I196" s="74">
        <f>I197+I198+I199+I202+I203+I204+I205+I206</f>
        <v>3947668.67</v>
      </c>
      <c r="J196" s="22">
        <f>J197+J198+J199</f>
        <v>0</v>
      </c>
      <c r="K196" s="22">
        <f>K197+K198+K199</f>
        <v>0</v>
      </c>
      <c r="L196" s="22">
        <f>L197+L198+L199</f>
        <v>0</v>
      </c>
      <c r="M196" s="94"/>
      <c r="N196" s="100"/>
      <c r="Q196" s="57">
        <f>I197+I204+I206+I213</f>
        <v>39477</v>
      </c>
      <c r="R196" s="76">
        <f>I198+I203+I205</f>
        <v>12081.92</v>
      </c>
      <c r="S196" s="57">
        <f>I199+I202</f>
        <v>3896109.75</v>
      </c>
    </row>
    <row r="197" spans="1:19" ht="32.25" customHeight="1">
      <c r="A197" s="121" t="s">
        <v>324</v>
      </c>
      <c r="B197" s="88" t="s">
        <v>68</v>
      </c>
      <c r="C197" s="17">
        <v>904</v>
      </c>
      <c r="D197" s="17">
        <v>702</v>
      </c>
      <c r="E197" s="1" t="s">
        <v>143</v>
      </c>
      <c r="F197" s="17">
        <v>612</v>
      </c>
      <c r="G197" s="101">
        <v>42236.5</v>
      </c>
      <c r="H197" s="101"/>
      <c r="I197" s="102"/>
      <c r="J197" s="105"/>
      <c r="K197" s="101"/>
      <c r="L197" s="101"/>
      <c r="M197" s="121" t="s">
        <v>247</v>
      </c>
      <c r="N197" s="100"/>
    </row>
    <row r="198" spans="1:19" ht="32.25" customHeight="1">
      <c r="A198" s="130"/>
      <c r="B198" s="88" t="s">
        <v>69</v>
      </c>
      <c r="C198" s="17">
        <v>904</v>
      </c>
      <c r="D198" s="17">
        <v>702</v>
      </c>
      <c r="E198" s="1" t="s">
        <v>143</v>
      </c>
      <c r="F198" s="17">
        <v>612</v>
      </c>
      <c r="G198" s="101">
        <v>41814.199999999997</v>
      </c>
      <c r="H198" s="101"/>
      <c r="I198" s="102"/>
      <c r="J198" s="105"/>
      <c r="K198" s="101"/>
      <c r="L198" s="101"/>
      <c r="M198" s="130"/>
      <c r="N198" s="100"/>
    </row>
    <row r="199" spans="1:19" ht="33.75" customHeight="1">
      <c r="A199" s="122"/>
      <c r="B199" s="88" t="s">
        <v>72</v>
      </c>
      <c r="C199" s="17">
        <v>904</v>
      </c>
      <c r="D199" s="17">
        <v>702</v>
      </c>
      <c r="E199" s="1" t="s">
        <v>143</v>
      </c>
      <c r="F199" s="17">
        <v>612</v>
      </c>
      <c r="G199" s="101">
        <v>4139600</v>
      </c>
      <c r="H199" s="101"/>
      <c r="I199" s="102"/>
      <c r="J199" s="105"/>
      <c r="K199" s="101"/>
      <c r="L199" s="101"/>
      <c r="M199" s="130"/>
      <c r="N199" s="100"/>
    </row>
    <row r="200" spans="1:19" ht="54.75" hidden="1" customHeight="1">
      <c r="A200" s="94" t="s">
        <v>242</v>
      </c>
      <c r="B200" s="88" t="s">
        <v>69</v>
      </c>
      <c r="C200" s="17">
        <v>904</v>
      </c>
      <c r="D200" s="17">
        <v>702</v>
      </c>
      <c r="E200" s="1" t="s">
        <v>207</v>
      </c>
      <c r="F200" s="17">
        <v>612</v>
      </c>
      <c r="G200" s="101"/>
      <c r="H200" s="101"/>
      <c r="I200" s="102"/>
      <c r="J200" s="105"/>
      <c r="K200" s="101"/>
      <c r="L200" s="101"/>
      <c r="M200" s="130"/>
      <c r="N200" s="100"/>
    </row>
    <row r="201" spans="1:19" ht="69.75" hidden="1" customHeight="1">
      <c r="A201" s="94" t="s">
        <v>243</v>
      </c>
      <c r="B201" s="88" t="s">
        <v>88</v>
      </c>
      <c r="C201" s="17">
        <v>904</v>
      </c>
      <c r="D201" s="17">
        <v>702</v>
      </c>
      <c r="E201" s="1" t="s">
        <v>208</v>
      </c>
      <c r="F201" s="17">
        <v>612</v>
      </c>
      <c r="G201" s="101"/>
      <c r="H201" s="101"/>
      <c r="I201" s="102"/>
      <c r="J201" s="105"/>
      <c r="K201" s="101"/>
      <c r="L201" s="101"/>
      <c r="M201" s="122"/>
      <c r="N201" s="100"/>
    </row>
    <row r="202" spans="1:19" ht="36.75" customHeight="1">
      <c r="A202" s="121" t="s">
        <v>325</v>
      </c>
      <c r="B202" s="88" t="s">
        <v>72</v>
      </c>
      <c r="C202" s="17">
        <v>904</v>
      </c>
      <c r="D202" s="17">
        <v>702</v>
      </c>
      <c r="E202" s="1" t="s">
        <v>211</v>
      </c>
      <c r="F202" s="17">
        <v>612</v>
      </c>
      <c r="G202" s="101"/>
      <c r="H202" s="101">
        <v>16078107.289999999</v>
      </c>
      <c r="I202" s="102">
        <v>3896109.75</v>
      </c>
      <c r="J202" s="105"/>
      <c r="K202" s="101"/>
      <c r="L202" s="101"/>
      <c r="M202" s="121" t="s">
        <v>249</v>
      </c>
      <c r="N202" s="100"/>
    </row>
    <row r="203" spans="1:19" ht="36.75" customHeight="1">
      <c r="A203" s="130"/>
      <c r="B203" s="88" t="s">
        <v>69</v>
      </c>
      <c r="C203" s="17">
        <v>904</v>
      </c>
      <c r="D203" s="17">
        <v>702</v>
      </c>
      <c r="E203" s="1" t="s">
        <v>211</v>
      </c>
      <c r="F203" s="17">
        <v>612</v>
      </c>
      <c r="G203" s="101"/>
      <c r="H203" s="101">
        <v>4162405.13</v>
      </c>
      <c r="I203" s="102">
        <v>12081.92</v>
      </c>
      <c r="J203" s="105"/>
      <c r="K203" s="101"/>
      <c r="L203" s="101"/>
      <c r="M203" s="130"/>
      <c r="N203" s="100"/>
    </row>
    <row r="204" spans="1:19" ht="38.25" customHeight="1">
      <c r="A204" s="122"/>
      <c r="B204" s="88" t="s">
        <v>88</v>
      </c>
      <c r="C204" s="17">
        <v>904</v>
      </c>
      <c r="D204" s="17">
        <v>702</v>
      </c>
      <c r="E204" s="1" t="s">
        <v>211</v>
      </c>
      <c r="F204" s="17">
        <v>612</v>
      </c>
      <c r="G204" s="101"/>
      <c r="H204" s="101">
        <v>245678.25</v>
      </c>
      <c r="I204" s="102">
        <v>39477</v>
      </c>
      <c r="J204" s="105"/>
      <c r="K204" s="101"/>
      <c r="L204" s="101"/>
      <c r="M204" s="122"/>
      <c r="N204" s="100"/>
    </row>
    <row r="205" spans="1:19" ht="51" customHeight="1">
      <c r="A205" s="94" t="s">
        <v>326</v>
      </c>
      <c r="B205" s="88" t="s">
        <v>69</v>
      </c>
      <c r="C205" s="17">
        <v>904</v>
      </c>
      <c r="D205" s="17">
        <v>702</v>
      </c>
      <c r="E205" s="1" t="s">
        <v>252</v>
      </c>
      <c r="F205" s="17">
        <v>612</v>
      </c>
      <c r="G205" s="101">
        <v>3000000</v>
      </c>
      <c r="H205" s="101">
        <v>1000000</v>
      </c>
      <c r="I205" s="102"/>
      <c r="J205" s="105"/>
      <c r="K205" s="101"/>
      <c r="L205" s="101"/>
      <c r="M205" s="121" t="s">
        <v>247</v>
      </c>
      <c r="N205" s="100"/>
    </row>
    <row r="206" spans="1:19" ht="48" customHeight="1">
      <c r="A206" s="94" t="s">
        <v>327</v>
      </c>
      <c r="B206" s="88" t="s">
        <v>68</v>
      </c>
      <c r="C206" s="17">
        <v>904</v>
      </c>
      <c r="D206" s="17">
        <v>702</v>
      </c>
      <c r="E206" s="1" t="s">
        <v>253</v>
      </c>
      <c r="F206" s="17">
        <v>612</v>
      </c>
      <c r="G206" s="101">
        <v>61224.51</v>
      </c>
      <c r="H206" s="101">
        <v>20408.16</v>
      </c>
      <c r="I206" s="102"/>
      <c r="J206" s="105"/>
      <c r="K206" s="101"/>
      <c r="L206" s="101"/>
      <c r="M206" s="122"/>
      <c r="N206" s="100"/>
    </row>
    <row r="207" spans="1:19" ht="73.5" customHeight="1">
      <c r="A207" s="19" t="s">
        <v>328</v>
      </c>
      <c r="B207" s="88"/>
      <c r="C207" s="17"/>
      <c r="D207" s="17"/>
      <c r="E207" s="9" t="s">
        <v>210</v>
      </c>
      <c r="F207" s="17"/>
      <c r="G207" s="101"/>
      <c r="H207" s="22">
        <f>H208+H209+H210+H211+H212+H213</f>
        <v>1270499.1799999997</v>
      </c>
      <c r="I207" s="80">
        <f>I208+I209</f>
        <v>2551746.0299999998</v>
      </c>
      <c r="J207" s="105"/>
      <c r="K207" s="101"/>
      <c r="L207" s="101"/>
      <c r="M207" s="94"/>
      <c r="N207" s="100"/>
    </row>
    <row r="208" spans="1:19" ht="54.75" customHeight="1">
      <c r="A208" s="121" t="s">
        <v>329</v>
      </c>
      <c r="B208" s="88" t="s">
        <v>72</v>
      </c>
      <c r="C208" s="17">
        <v>904</v>
      </c>
      <c r="D208" s="17">
        <v>702</v>
      </c>
      <c r="E208" s="1" t="s">
        <v>231</v>
      </c>
      <c r="F208" s="17">
        <v>612</v>
      </c>
      <c r="G208" s="101"/>
      <c r="H208" s="101">
        <v>320276.19</v>
      </c>
      <c r="I208" s="102">
        <v>2526228.5699999998</v>
      </c>
      <c r="J208" s="105"/>
      <c r="K208" s="101"/>
      <c r="L208" s="101"/>
      <c r="M208" s="121" t="s">
        <v>388</v>
      </c>
      <c r="N208" s="100"/>
    </row>
    <row r="209" spans="1:14" ht="61.5" customHeight="1">
      <c r="A209" s="143"/>
      <c r="B209" s="88" t="s">
        <v>69</v>
      </c>
      <c r="C209" s="17">
        <v>904</v>
      </c>
      <c r="D209" s="17">
        <v>702</v>
      </c>
      <c r="E209" s="1" t="s">
        <v>231</v>
      </c>
      <c r="F209" s="17">
        <v>612</v>
      </c>
      <c r="G209" s="101"/>
      <c r="H209" s="101">
        <v>3235.11</v>
      </c>
      <c r="I209" s="102">
        <v>25517.46</v>
      </c>
      <c r="J209" s="105"/>
      <c r="K209" s="101"/>
      <c r="L209" s="101"/>
      <c r="M209" s="130"/>
      <c r="N209" s="100"/>
    </row>
    <row r="210" spans="1:14" ht="53.25" hidden="1" customHeight="1">
      <c r="A210" s="144"/>
      <c r="B210" s="88"/>
      <c r="C210" s="17"/>
      <c r="D210" s="17"/>
      <c r="E210" s="1"/>
      <c r="F210" s="17"/>
      <c r="G210" s="101"/>
      <c r="H210" s="101"/>
      <c r="I210" s="102"/>
      <c r="J210" s="105"/>
      <c r="K210" s="101"/>
      <c r="L210" s="101"/>
      <c r="M210" s="122"/>
      <c r="N210" s="100"/>
    </row>
    <row r="211" spans="1:14" ht="39.75" customHeight="1">
      <c r="A211" s="121" t="s">
        <v>330</v>
      </c>
      <c r="B211" s="88" t="s">
        <v>72</v>
      </c>
      <c r="C211" s="17">
        <v>904</v>
      </c>
      <c r="D211" s="17">
        <v>702</v>
      </c>
      <c r="E211" s="1" t="s">
        <v>231</v>
      </c>
      <c r="F211" s="17">
        <v>611</v>
      </c>
      <c r="G211" s="101"/>
      <c r="H211" s="101">
        <v>928142.82</v>
      </c>
      <c r="I211" s="102"/>
      <c r="J211" s="105"/>
      <c r="K211" s="101"/>
      <c r="L211" s="101"/>
      <c r="M211" s="121" t="s">
        <v>215</v>
      </c>
      <c r="N211" s="100"/>
    </row>
    <row r="212" spans="1:14" ht="39" customHeight="1">
      <c r="A212" s="130"/>
      <c r="B212" s="88" t="s">
        <v>69</v>
      </c>
      <c r="C212" s="17">
        <v>904</v>
      </c>
      <c r="D212" s="17">
        <v>702</v>
      </c>
      <c r="E212" s="1" t="s">
        <v>231</v>
      </c>
      <c r="F212" s="17">
        <v>611</v>
      </c>
      <c r="G212" s="101"/>
      <c r="H212" s="101">
        <v>9375.18</v>
      </c>
      <c r="I212" s="102"/>
      <c r="J212" s="105"/>
      <c r="K212" s="101"/>
      <c r="L212" s="101"/>
      <c r="M212" s="130"/>
      <c r="N212" s="100"/>
    </row>
    <row r="213" spans="1:14" ht="51.75" customHeight="1">
      <c r="A213" s="122"/>
      <c r="B213" s="88" t="s">
        <v>88</v>
      </c>
      <c r="C213" s="17"/>
      <c r="D213" s="17"/>
      <c r="E213" s="1"/>
      <c r="F213" s="17"/>
      <c r="G213" s="101"/>
      <c r="H213" s="101">
        <v>9469.8799999999992</v>
      </c>
      <c r="I213" s="102"/>
      <c r="J213" s="105"/>
      <c r="K213" s="101"/>
      <c r="L213" s="101"/>
      <c r="M213" s="122"/>
      <c r="N213" s="100"/>
    </row>
    <row r="214" spans="1:14" ht="51.75" customHeight="1">
      <c r="A214" s="96" t="s">
        <v>391</v>
      </c>
      <c r="B214" s="88"/>
      <c r="C214" s="17"/>
      <c r="D214" s="17"/>
      <c r="E214" s="9" t="s">
        <v>278</v>
      </c>
      <c r="F214" s="17"/>
      <c r="G214" s="22">
        <f t="shared" ref="G214:I214" si="9">SUM(G215:G217)</f>
        <v>0</v>
      </c>
      <c r="H214" s="22">
        <f t="shared" si="9"/>
        <v>0</v>
      </c>
      <c r="I214" s="22">
        <f t="shared" si="9"/>
        <v>0</v>
      </c>
      <c r="J214" s="22">
        <f>SUM(J215:J220)</f>
        <v>2542849.2000000002</v>
      </c>
      <c r="K214" s="22">
        <f>SUM(K215:K220)</f>
        <v>25405611.68</v>
      </c>
      <c r="L214" s="22">
        <f>SUM(L215:L220)</f>
        <v>275235465.76000005</v>
      </c>
      <c r="M214" s="94"/>
      <c r="N214" s="100"/>
    </row>
    <row r="215" spans="1:14" ht="51.75" customHeight="1">
      <c r="A215" s="121" t="s">
        <v>331</v>
      </c>
      <c r="B215" s="88" t="s">
        <v>72</v>
      </c>
      <c r="C215" s="17">
        <v>904</v>
      </c>
      <c r="D215" s="17">
        <v>702</v>
      </c>
      <c r="E215" s="1" t="s">
        <v>282</v>
      </c>
      <c r="F215" s="17"/>
      <c r="G215" s="101"/>
      <c r="H215" s="101"/>
      <c r="I215" s="102"/>
      <c r="J215" s="105">
        <v>2492246</v>
      </c>
      <c r="K215" s="101"/>
      <c r="L215" s="101"/>
      <c r="M215" s="94"/>
      <c r="N215" s="100"/>
    </row>
    <row r="216" spans="1:14" ht="42" customHeight="1">
      <c r="A216" s="130"/>
      <c r="B216" s="88" t="s">
        <v>69</v>
      </c>
      <c r="C216" s="17">
        <v>904</v>
      </c>
      <c r="D216" s="17">
        <v>702</v>
      </c>
      <c r="E216" s="1" t="s">
        <v>282</v>
      </c>
      <c r="F216" s="17"/>
      <c r="G216" s="101"/>
      <c r="H216" s="101"/>
      <c r="I216" s="102"/>
      <c r="J216" s="105">
        <v>25174.2</v>
      </c>
      <c r="K216" s="101"/>
      <c r="L216" s="101"/>
      <c r="M216" s="94"/>
      <c r="N216" s="100"/>
    </row>
    <row r="217" spans="1:14" ht="39.75" customHeight="1">
      <c r="A217" s="130"/>
      <c r="B217" s="88" t="s">
        <v>88</v>
      </c>
      <c r="C217" s="17">
        <v>904</v>
      </c>
      <c r="D217" s="17">
        <v>702</v>
      </c>
      <c r="E217" s="1" t="s">
        <v>282</v>
      </c>
      <c r="F217" s="17"/>
      <c r="G217" s="101"/>
      <c r="H217" s="101"/>
      <c r="I217" s="102"/>
      <c r="J217" s="105">
        <v>25429</v>
      </c>
      <c r="K217" s="101"/>
      <c r="L217" s="101"/>
      <c r="M217" s="94"/>
      <c r="N217" s="100"/>
    </row>
    <row r="218" spans="1:14" ht="51.75" customHeight="1">
      <c r="A218" s="121" t="s">
        <v>332</v>
      </c>
      <c r="B218" s="88" t="s">
        <v>386</v>
      </c>
      <c r="C218" s="17">
        <v>910</v>
      </c>
      <c r="D218" s="17">
        <v>702</v>
      </c>
      <c r="E218" s="1" t="s">
        <v>277</v>
      </c>
      <c r="F218" s="17"/>
      <c r="G218" s="101"/>
      <c r="H218" s="101"/>
      <c r="I218" s="102"/>
      <c r="J218" s="64"/>
      <c r="K218" s="101">
        <v>22636400</v>
      </c>
      <c r="L218" s="101">
        <v>245234800</v>
      </c>
      <c r="M218" s="94"/>
      <c r="N218" s="100"/>
    </row>
    <row r="219" spans="1:14" ht="44.25" customHeight="1">
      <c r="A219" s="130"/>
      <c r="B219" s="88" t="s">
        <v>387</v>
      </c>
      <c r="C219" s="17">
        <v>910</v>
      </c>
      <c r="D219" s="17">
        <v>702</v>
      </c>
      <c r="E219" s="1" t="s">
        <v>277</v>
      </c>
      <c r="F219" s="17"/>
      <c r="G219" s="101"/>
      <c r="H219" s="101"/>
      <c r="I219" s="102"/>
      <c r="J219" s="64"/>
      <c r="K219" s="101">
        <v>2515155.56</v>
      </c>
      <c r="L219" s="101">
        <v>27248311.100000001</v>
      </c>
      <c r="M219" s="94"/>
      <c r="N219" s="100"/>
    </row>
    <row r="220" spans="1:14" ht="40.5" customHeight="1">
      <c r="A220" s="122"/>
      <c r="B220" s="88" t="s">
        <v>384</v>
      </c>
      <c r="C220" s="17">
        <v>910</v>
      </c>
      <c r="D220" s="17">
        <v>702</v>
      </c>
      <c r="E220" s="1" t="s">
        <v>277</v>
      </c>
      <c r="F220" s="17"/>
      <c r="G220" s="101"/>
      <c r="H220" s="101"/>
      <c r="I220" s="102"/>
      <c r="J220" s="64"/>
      <c r="K220" s="101">
        <v>254056.12</v>
      </c>
      <c r="L220" s="101">
        <v>2752354.66</v>
      </c>
      <c r="M220" s="94"/>
      <c r="N220" s="100"/>
    </row>
    <row r="221" spans="1:14" ht="51.75" customHeight="1">
      <c r="A221" s="7" t="s">
        <v>390</v>
      </c>
      <c r="B221" s="7"/>
      <c r="C221" s="8"/>
      <c r="D221" s="8"/>
      <c r="E221" s="9" t="s">
        <v>285</v>
      </c>
      <c r="F221" s="8"/>
      <c r="G221" s="22">
        <f>SUM(G214:G217)</f>
        <v>0</v>
      </c>
      <c r="H221" s="22">
        <f>SUM(H222:H225)</f>
        <v>0</v>
      </c>
      <c r="I221" s="22">
        <f>SUM(I222:I225)</f>
        <v>0</v>
      </c>
      <c r="J221" s="22">
        <f>SUM(J222:J225)</f>
        <v>77638358.799999997</v>
      </c>
      <c r="K221" s="22">
        <f>SUM(K222:K225)</f>
        <v>74578936</v>
      </c>
      <c r="L221" s="22">
        <f>SUM(L222:L225)</f>
        <v>74203928</v>
      </c>
      <c r="M221" s="94"/>
      <c r="N221" s="100"/>
    </row>
    <row r="222" spans="1:14" ht="212.25" customHeight="1">
      <c r="A222" s="94" t="s">
        <v>333</v>
      </c>
      <c r="B222" s="88" t="s">
        <v>72</v>
      </c>
      <c r="C222" s="17">
        <v>904</v>
      </c>
      <c r="D222" s="17">
        <v>702</v>
      </c>
      <c r="E222" s="1" t="s">
        <v>283</v>
      </c>
      <c r="F222" s="17"/>
      <c r="G222" s="101"/>
      <c r="H222" s="101"/>
      <c r="I222" s="102"/>
      <c r="J222" s="105">
        <v>999936</v>
      </c>
      <c r="K222" s="101">
        <v>999936</v>
      </c>
      <c r="L222" s="101">
        <v>1124928</v>
      </c>
      <c r="M222" s="94" t="s">
        <v>397</v>
      </c>
      <c r="N222" s="100"/>
    </row>
    <row r="223" spans="1:14" ht="63" customHeight="1">
      <c r="A223" s="121" t="s">
        <v>406</v>
      </c>
      <c r="B223" s="103" t="s">
        <v>72</v>
      </c>
      <c r="C223" s="17">
        <v>904</v>
      </c>
      <c r="D223" s="17">
        <v>702</v>
      </c>
      <c r="E223" s="1" t="s">
        <v>396</v>
      </c>
      <c r="F223" s="17"/>
      <c r="G223" s="105"/>
      <c r="H223" s="105"/>
      <c r="I223" s="106"/>
      <c r="J223" s="105">
        <v>2533828.5699999998</v>
      </c>
      <c r="K223" s="105"/>
      <c r="L223" s="105"/>
      <c r="M223" s="121" t="s">
        <v>388</v>
      </c>
      <c r="N223" s="104"/>
    </row>
    <row r="224" spans="1:14" ht="42.75" customHeight="1">
      <c r="A224" s="122"/>
      <c r="B224" s="103" t="s">
        <v>69</v>
      </c>
      <c r="C224" s="17">
        <v>904</v>
      </c>
      <c r="D224" s="17">
        <v>702</v>
      </c>
      <c r="E224" s="1" t="s">
        <v>396</v>
      </c>
      <c r="F224" s="17"/>
      <c r="G224" s="105"/>
      <c r="H224" s="105"/>
      <c r="I224" s="106"/>
      <c r="J224" s="105">
        <v>25594.23</v>
      </c>
      <c r="K224" s="105"/>
      <c r="L224" s="105"/>
      <c r="M224" s="122"/>
      <c r="N224" s="104"/>
    </row>
    <row r="225" spans="1:18" ht="165" customHeight="1">
      <c r="A225" s="94" t="s">
        <v>395</v>
      </c>
      <c r="B225" s="88" t="s">
        <v>72</v>
      </c>
      <c r="C225" s="17">
        <v>904</v>
      </c>
      <c r="D225" s="17">
        <v>702</v>
      </c>
      <c r="E225" s="1" t="s">
        <v>284</v>
      </c>
      <c r="F225" s="17"/>
      <c r="G225" s="101"/>
      <c r="H225" s="101"/>
      <c r="I225" s="102"/>
      <c r="J225" s="105">
        <v>74079000</v>
      </c>
      <c r="K225" s="101">
        <v>73579000</v>
      </c>
      <c r="L225" s="101">
        <v>73079000</v>
      </c>
      <c r="M225" s="94" t="s">
        <v>388</v>
      </c>
      <c r="N225" s="100"/>
    </row>
    <row r="226" spans="1:18" ht="83.25" customHeight="1">
      <c r="A226" s="89" t="s">
        <v>223</v>
      </c>
      <c r="B226" s="88"/>
      <c r="C226" s="17"/>
      <c r="D226" s="17"/>
      <c r="E226" s="4" t="s">
        <v>24</v>
      </c>
      <c r="F226" s="17"/>
      <c r="G226" s="20">
        <f t="shared" ref="G226:L226" si="10">G227+G238+G242</f>
        <v>65621018.909999996</v>
      </c>
      <c r="H226" s="20">
        <f t="shared" si="10"/>
        <v>76618949.960000023</v>
      </c>
      <c r="I226" s="80">
        <f>I227+I238+I242+I248</f>
        <v>35331153.079999998</v>
      </c>
      <c r="J226" s="20">
        <f t="shared" si="10"/>
        <v>31121800.789999999</v>
      </c>
      <c r="K226" s="20">
        <f t="shared" si="10"/>
        <v>33043247.789999999</v>
      </c>
      <c r="L226" s="20">
        <f t="shared" si="10"/>
        <v>30046247.789999999</v>
      </c>
      <c r="M226" s="88"/>
      <c r="N226" s="5"/>
    </row>
    <row r="227" spans="1:18" ht="66.75" customHeight="1">
      <c r="A227" s="7" t="s">
        <v>166</v>
      </c>
      <c r="B227" s="14"/>
      <c r="C227" s="15"/>
      <c r="D227" s="15"/>
      <c r="E227" s="9" t="s">
        <v>25</v>
      </c>
      <c r="F227" s="15"/>
      <c r="G227" s="22">
        <f>SUM(G228:G232)+G235</f>
        <v>59963043.909999996</v>
      </c>
      <c r="H227" s="22">
        <f>SUM(H228:H236)</f>
        <v>69423121.200000018</v>
      </c>
      <c r="I227" s="22">
        <f>SUM(I228:I236)</f>
        <v>20049005.77</v>
      </c>
      <c r="J227" s="22">
        <f>SUM(J228:J236)</f>
        <v>17131200.789999999</v>
      </c>
      <c r="K227" s="22">
        <f>SUM(K228:K236)</f>
        <v>19231647.789999999</v>
      </c>
      <c r="L227" s="22">
        <f>SUM(L228:L236)</f>
        <v>16234647.789999999</v>
      </c>
      <c r="M227" s="88"/>
      <c r="N227" s="5"/>
    </row>
    <row r="228" spans="1:18" ht="81.75" customHeight="1">
      <c r="A228" s="88" t="s">
        <v>240</v>
      </c>
      <c r="B228" s="88" t="s">
        <v>78</v>
      </c>
      <c r="C228" s="17">
        <v>905</v>
      </c>
      <c r="D228" s="17">
        <v>703</v>
      </c>
      <c r="E228" s="1" t="s">
        <v>27</v>
      </c>
      <c r="F228" s="17">
        <v>611</v>
      </c>
      <c r="G228" s="101">
        <v>15734979.48</v>
      </c>
      <c r="H228" s="101">
        <v>18454513.5</v>
      </c>
      <c r="I228" s="102"/>
      <c r="J228" s="105"/>
      <c r="K228" s="101"/>
      <c r="L228" s="101"/>
      <c r="M228" s="88" t="s">
        <v>177</v>
      </c>
      <c r="N228" s="149" t="s">
        <v>80</v>
      </c>
    </row>
    <row r="229" spans="1:18" ht="82.5" customHeight="1">
      <c r="A229" s="88" t="s">
        <v>241</v>
      </c>
      <c r="B229" s="88" t="s">
        <v>68</v>
      </c>
      <c r="C229" s="17">
        <v>904</v>
      </c>
      <c r="D229" s="17">
        <v>703</v>
      </c>
      <c r="E229" s="1" t="s">
        <v>26</v>
      </c>
      <c r="F229" s="17">
        <v>611</v>
      </c>
      <c r="G229" s="101">
        <v>15167283</v>
      </c>
      <c r="H229" s="101">
        <v>15697265.6</v>
      </c>
      <c r="I229" s="102">
        <f>17185289+1660000</f>
        <v>18845289</v>
      </c>
      <c r="J229" s="105">
        <v>16220647.789999999</v>
      </c>
      <c r="K229" s="101">
        <v>16220647.789999999</v>
      </c>
      <c r="L229" s="101">
        <v>16220647.789999999</v>
      </c>
      <c r="M229" s="88" t="s">
        <v>177</v>
      </c>
      <c r="N229" s="150"/>
    </row>
    <row r="230" spans="1:18" ht="82.5" customHeight="1">
      <c r="A230" s="88" t="s">
        <v>200</v>
      </c>
      <c r="B230" s="88" t="s">
        <v>78</v>
      </c>
      <c r="C230" s="17">
        <v>905</v>
      </c>
      <c r="D230" s="17">
        <v>703</v>
      </c>
      <c r="E230" s="1" t="s">
        <v>28</v>
      </c>
      <c r="F230" s="17">
        <v>611</v>
      </c>
      <c r="G230" s="101">
        <v>27533059.43</v>
      </c>
      <c r="H230" s="101">
        <v>34641197.700000003</v>
      </c>
      <c r="I230" s="102"/>
      <c r="J230" s="105"/>
      <c r="K230" s="101"/>
      <c r="L230" s="101"/>
      <c r="M230" s="88" t="s">
        <v>177</v>
      </c>
      <c r="N230" s="150"/>
    </row>
    <row r="231" spans="1:18" ht="98.25" customHeight="1">
      <c r="A231" s="13" t="s">
        <v>265</v>
      </c>
      <c r="B231" s="88" t="s">
        <v>69</v>
      </c>
      <c r="C231" s="65">
        <v>904</v>
      </c>
      <c r="D231" s="65">
        <v>703</v>
      </c>
      <c r="E231" s="61" t="s">
        <v>266</v>
      </c>
      <c r="F231" s="64"/>
      <c r="G231" s="64"/>
      <c r="H231" s="64"/>
      <c r="I231" s="83">
        <v>15011.77</v>
      </c>
      <c r="J231" s="64"/>
      <c r="K231" s="64"/>
      <c r="L231" s="64"/>
      <c r="M231" s="10" t="s">
        <v>389</v>
      </c>
      <c r="N231" s="150"/>
    </row>
    <row r="232" spans="1:18" ht="51" hidden="1" customHeight="1">
      <c r="A232" s="123" t="s">
        <v>167</v>
      </c>
      <c r="B232" s="88" t="s">
        <v>66</v>
      </c>
      <c r="C232" s="17">
        <v>910</v>
      </c>
      <c r="D232" s="17">
        <v>703</v>
      </c>
      <c r="E232" s="1" t="s">
        <v>56</v>
      </c>
      <c r="F232" s="17">
        <v>243</v>
      </c>
      <c r="G232" s="101"/>
      <c r="H232" s="101"/>
      <c r="I232" s="102"/>
      <c r="J232" s="105"/>
      <c r="K232" s="101"/>
      <c r="L232" s="101"/>
      <c r="M232" s="110" t="s">
        <v>144</v>
      </c>
      <c r="N232" s="150"/>
    </row>
    <row r="233" spans="1:18" ht="81" hidden="1" customHeight="1">
      <c r="A233" s="123"/>
      <c r="B233" s="88" t="s">
        <v>67</v>
      </c>
      <c r="C233" s="17">
        <v>905</v>
      </c>
      <c r="D233" s="17">
        <v>703</v>
      </c>
      <c r="E233" s="1" t="s">
        <v>56</v>
      </c>
      <c r="F233" s="17">
        <v>612</v>
      </c>
      <c r="G233" s="101"/>
      <c r="H233" s="101"/>
      <c r="I233" s="102"/>
      <c r="J233" s="105"/>
      <c r="K233" s="101"/>
      <c r="L233" s="101"/>
      <c r="M233" s="88" t="s">
        <v>91</v>
      </c>
      <c r="N233" s="150"/>
    </row>
    <row r="234" spans="1:18" ht="81" hidden="1" customHeight="1">
      <c r="A234" s="121" t="s">
        <v>267</v>
      </c>
      <c r="B234" s="88" t="s">
        <v>69</v>
      </c>
      <c r="C234" s="17">
        <v>904</v>
      </c>
      <c r="D234" s="17">
        <v>703</v>
      </c>
      <c r="E234" s="1" t="s">
        <v>262</v>
      </c>
      <c r="F234" s="17">
        <v>612</v>
      </c>
      <c r="G234" s="101"/>
      <c r="H234" s="101"/>
      <c r="I234" s="102">
        <f>15011.77-15011.77</f>
        <v>0</v>
      </c>
      <c r="J234" s="105"/>
      <c r="K234" s="101"/>
      <c r="L234" s="101"/>
      <c r="M234" s="88"/>
      <c r="N234" s="150"/>
    </row>
    <row r="235" spans="1:18" ht="128.25" customHeight="1">
      <c r="A235" s="130"/>
      <c r="B235" s="88" t="s">
        <v>68</v>
      </c>
      <c r="C235" s="17">
        <v>904</v>
      </c>
      <c r="D235" s="17">
        <v>703</v>
      </c>
      <c r="E235" s="17">
        <v>3220122410</v>
      </c>
      <c r="F235" s="17">
        <v>612</v>
      </c>
      <c r="G235" s="101">
        <v>1527722</v>
      </c>
      <c r="H235" s="102">
        <v>64000</v>
      </c>
      <c r="I235" s="102">
        <f>1218705-30000</f>
        <v>1188705</v>
      </c>
      <c r="J235" s="105">
        <v>910553</v>
      </c>
      <c r="K235" s="101">
        <v>3011000</v>
      </c>
      <c r="L235" s="101">
        <v>14000</v>
      </c>
      <c r="M235" s="88" t="s">
        <v>187</v>
      </c>
      <c r="N235" s="150"/>
      <c r="O235" s="66"/>
      <c r="P235" s="66"/>
      <c r="Q235" s="66"/>
      <c r="R235" s="66"/>
    </row>
    <row r="236" spans="1:18" ht="54" customHeight="1">
      <c r="A236" s="122"/>
      <c r="B236" s="88" t="s">
        <v>78</v>
      </c>
      <c r="C236" s="17">
        <v>905</v>
      </c>
      <c r="D236" s="17">
        <v>703</v>
      </c>
      <c r="E236" s="17">
        <v>3220122410</v>
      </c>
      <c r="F236" s="17">
        <v>612</v>
      </c>
      <c r="G236" s="101"/>
      <c r="H236" s="101">
        <v>566144.4</v>
      </c>
      <c r="I236" s="102"/>
      <c r="J236" s="105"/>
      <c r="K236" s="101"/>
      <c r="L236" s="101"/>
      <c r="M236" s="88" t="s">
        <v>92</v>
      </c>
      <c r="N236" s="150"/>
      <c r="O236" s="66"/>
      <c r="P236" s="66"/>
      <c r="Q236" s="66"/>
      <c r="R236" s="66"/>
    </row>
    <row r="237" spans="1:18" ht="63.75" hidden="1" customHeight="1">
      <c r="A237" s="88" t="s">
        <v>57</v>
      </c>
      <c r="B237" s="88" t="s">
        <v>67</v>
      </c>
      <c r="C237" s="17">
        <v>905</v>
      </c>
      <c r="D237" s="17">
        <v>702</v>
      </c>
      <c r="E237" s="17">
        <v>3220179120</v>
      </c>
      <c r="F237" s="17">
        <v>611</v>
      </c>
      <c r="G237" s="101"/>
      <c r="H237" s="101"/>
      <c r="I237" s="102"/>
      <c r="J237" s="105"/>
      <c r="K237" s="101"/>
      <c r="L237" s="101"/>
      <c r="M237" s="88" t="s">
        <v>58</v>
      </c>
      <c r="N237" s="151"/>
      <c r="O237" s="66"/>
      <c r="P237" s="66"/>
      <c r="Q237" s="66"/>
      <c r="R237" s="66"/>
    </row>
    <row r="238" spans="1:18" ht="67.5" customHeight="1">
      <c r="A238" s="7" t="s">
        <v>168</v>
      </c>
      <c r="B238" s="14"/>
      <c r="C238" s="15"/>
      <c r="D238" s="15"/>
      <c r="E238" s="9" t="s">
        <v>29</v>
      </c>
      <c r="F238" s="15"/>
      <c r="G238" s="22">
        <f t="shared" ref="G238:L238" si="11">G239+G240+G241</f>
        <v>170000</v>
      </c>
      <c r="H238" s="22">
        <f t="shared" si="11"/>
        <v>343000</v>
      </c>
      <c r="I238" s="22">
        <f t="shared" si="11"/>
        <v>1086980.04</v>
      </c>
      <c r="J238" s="22">
        <f t="shared" si="11"/>
        <v>349000</v>
      </c>
      <c r="K238" s="22">
        <f t="shared" si="11"/>
        <v>170000</v>
      </c>
      <c r="L238" s="22">
        <f t="shared" si="11"/>
        <v>170000</v>
      </c>
      <c r="M238" s="88"/>
      <c r="N238" s="5"/>
    </row>
    <row r="239" spans="1:18" ht="142.5" customHeight="1">
      <c r="A239" s="121" t="s">
        <v>224</v>
      </c>
      <c r="B239" s="121" t="s">
        <v>68</v>
      </c>
      <c r="C239" s="17">
        <v>904</v>
      </c>
      <c r="D239" s="17">
        <v>709</v>
      </c>
      <c r="E239" s="1" t="s">
        <v>30</v>
      </c>
      <c r="F239" s="17">
        <v>244</v>
      </c>
      <c r="G239" s="101">
        <v>90000</v>
      </c>
      <c r="H239" s="101">
        <v>298000</v>
      </c>
      <c r="I239" s="102">
        <f>468000+500000+43300+8000-4319.96</f>
        <v>1014980.04</v>
      </c>
      <c r="J239" s="105">
        <v>269000</v>
      </c>
      <c r="K239" s="101">
        <v>90000</v>
      </c>
      <c r="L239" s="101">
        <v>90000</v>
      </c>
      <c r="M239" s="121" t="s">
        <v>188</v>
      </c>
      <c r="N239" s="149" t="s">
        <v>107</v>
      </c>
    </row>
    <row r="240" spans="1:18" ht="84" hidden="1" customHeight="1">
      <c r="A240" s="130"/>
      <c r="B240" s="130"/>
      <c r="C240" s="17">
        <v>904</v>
      </c>
      <c r="D240" s="17">
        <v>709</v>
      </c>
      <c r="E240" s="1" t="s">
        <v>30</v>
      </c>
      <c r="F240" s="17">
        <v>122</v>
      </c>
      <c r="G240" s="101"/>
      <c r="H240" s="101"/>
      <c r="I240" s="102"/>
      <c r="J240" s="105"/>
      <c r="K240" s="101"/>
      <c r="L240" s="101"/>
      <c r="M240" s="122"/>
      <c r="N240" s="150"/>
    </row>
    <row r="241" spans="1:14" ht="15.75" customHeight="1">
      <c r="A241" s="122"/>
      <c r="B241" s="122"/>
      <c r="C241" s="17">
        <v>904</v>
      </c>
      <c r="D241" s="17">
        <v>709</v>
      </c>
      <c r="E241" s="1" t="s">
        <v>30</v>
      </c>
      <c r="F241" s="17">
        <v>350</v>
      </c>
      <c r="G241" s="101">
        <v>80000</v>
      </c>
      <c r="H241" s="101">
        <v>45000</v>
      </c>
      <c r="I241" s="102">
        <f>80000-8000</f>
        <v>72000</v>
      </c>
      <c r="J241" s="105">
        <v>80000</v>
      </c>
      <c r="K241" s="101">
        <v>80000</v>
      </c>
      <c r="L241" s="101">
        <v>80000</v>
      </c>
      <c r="M241" s="13" t="s">
        <v>189</v>
      </c>
      <c r="N241" s="151"/>
    </row>
    <row r="242" spans="1:14" ht="81" customHeight="1">
      <c r="A242" s="97" t="s">
        <v>169</v>
      </c>
      <c r="B242" s="94"/>
      <c r="C242" s="17"/>
      <c r="D242" s="17"/>
      <c r="E242" s="9" t="s">
        <v>149</v>
      </c>
      <c r="F242" s="17"/>
      <c r="G242" s="22">
        <f>G243+G244+G245+G246+G247</f>
        <v>5487975</v>
      </c>
      <c r="H242" s="22">
        <f t="shared" ref="H242:I242" si="12">H243+H244+H245+H246+H247</f>
        <v>6852828.7599999998</v>
      </c>
      <c r="I242" s="22">
        <f t="shared" si="12"/>
        <v>7218840</v>
      </c>
      <c r="J242" s="22">
        <f>J243+J244+J245+J246+J247</f>
        <v>13641600</v>
      </c>
      <c r="K242" s="22">
        <f>K243+K244+K245+K246+K247</f>
        <v>13641600</v>
      </c>
      <c r="L242" s="22">
        <f>L243+L244+L245+L246+L247</f>
        <v>13641600</v>
      </c>
      <c r="M242" s="13"/>
      <c r="N242" s="100"/>
    </row>
    <row r="243" spans="1:14" ht="22.5" customHeight="1">
      <c r="A243" s="121" t="s">
        <v>199</v>
      </c>
      <c r="B243" s="121" t="s">
        <v>68</v>
      </c>
      <c r="C243" s="17">
        <v>904</v>
      </c>
      <c r="D243" s="17" t="s">
        <v>147</v>
      </c>
      <c r="E243" s="1" t="s">
        <v>148</v>
      </c>
      <c r="F243" s="17">
        <v>611</v>
      </c>
      <c r="G243" s="101">
        <v>5487975</v>
      </c>
      <c r="H243" s="101">
        <v>6852828.7599999998</v>
      </c>
      <c r="I243" s="102">
        <f>12918840-5760000</f>
        <v>7158840</v>
      </c>
      <c r="J243" s="105">
        <v>13491600</v>
      </c>
      <c r="K243" s="101">
        <v>13491600</v>
      </c>
      <c r="L243" s="101">
        <v>13491600</v>
      </c>
      <c r="M243" s="121" t="s">
        <v>238</v>
      </c>
      <c r="N243" s="100"/>
    </row>
    <row r="244" spans="1:14" ht="34.9" customHeight="1">
      <c r="A244" s="130"/>
      <c r="B244" s="130"/>
      <c r="C244" s="17">
        <v>904</v>
      </c>
      <c r="D244" s="17" t="s">
        <v>147</v>
      </c>
      <c r="E244" s="1" t="s">
        <v>148</v>
      </c>
      <c r="F244" s="17">
        <v>620</v>
      </c>
      <c r="G244" s="101">
        <v>0</v>
      </c>
      <c r="H244" s="101">
        <v>0</v>
      </c>
      <c r="I244" s="102">
        <v>20000</v>
      </c>
      <c r="J244" s="105">
        <v>50000</v>
      </c>
      <c r="K244" s="101">
        <v>50000</v>
      </c>
      <c r="L244" s="101">
        <v>50000</v>
      </c>
      <c r="M244" s="130"/>
      <c r="N244" s="100"/>
    </row>
    <row r="245" spans="1:14" ht="21.75" customHeight="1">
      <c r="A245" s="130"/>
      <c r="B245" s="130"/>
      <c r="C245" s="17">
        <v>904</v>
      </c>
      <c r="D245" s="17" t="s">
        <v>147</v>
      </c>
      <c r="E245" s="1" t="s">
        <v>148</v>
      </c>
      <c r="F245" s="17">
        <v>630</v>
      </c>
      <c r="G245" s="101">
        <v>0</v>
      </c>
      <c r="H245" s="101">
        <v>0</v>
      </c>
      <c r="I245" s="102">
        <v>20000</v>
      </c>
      <c r="J245" s="105">
        <v>50000</v>
      </c>
      <c r="K245" s="101">
        <v>50000</v>
      </c>
      <c r="L245" s="101">
        <v>50000</v>
      </c>
      <c r="M245" s="130"/>
      <c r="N245" s="100"/>
    </row>
    <row r="246" spans="1:14" ht="18" customHeight="1">
      <c r="A246" s="130"/>
      <c r="B246" s="122"/>
      <c r="C246" s="17">
        <v>904</v>
      </c>
      <c r="D246" s="17" t="s">
        <v>147</v>
      </c>
      <c r="E246" s="1" t="s">
        <v>148</v>
      </c>
      <c r="F246" s="17">
        <v>810</v>
      </c>
      <c r="G246" s="101">
        <v>0</v>
      </c>
      <c r="H246" s="101">
        <v>0</v>
      </c>
      <c r="I246" s="102">
        <v>20000</v>
      </c>
      <c r="J246" s="105">
        <v>50000</v>
      </c>
      <c r="K246" s="101">
        <v>50000</v>
      </c>
      <c r="L246" s="101">
        <v>50000</v>
      </c>
      <c r="M246" s="122"/>
      <c r="N246" s="100"/>
    </row>
    <row r="247" spans="1:14" ht="33" hidden="1" customHeight="1">
      <c r="A247" s="122"/>
      <c r="B247" s="94"/>
      <c r="C247" s="17"/>
      <c r="D247" s="17"/>
      <c r="E247" s="1"/>
      <c r="F247" s="17"/>
      <c r="G247" s="101"/>
      <c r="H247" s="101"/>
      <c r="I247" s="102"/>
      <c r="J247" s="105"/>
      <c r="K247" s="101"/>
      <c r="L247" s="101"/>
      <c r="M247" s="13"/>
      <c r="N247" s="100"/>
    </row>
    <row r="248" spans="1:14" ht="49.5" customHeight="1">
      <c r="A248" s="97" t="s">
        <v>254</v>
      </c>
      <c r="B248" s="94"/>
      <c r="C248" s="17"/>
      <c r="D248" s="17"/>
      <c r="E248" s="9" t="s">
        <v>257</v>
      </c>
      <c r="F248" s="17"/>
      <c r="G248" s="101"/>
      <c r="H248" s="101"/>
      <c r="I248" s="74">
        <f>I249+I250+I251</f>
        <v>6976327.2699999996</v>
      </c>
      <c r="J248" s="105"/>
      <c r="K248" s="101"/>
      <c r="L248" s="101"/>
      <c r="M248" s="13"/>
      <c r="N248" s="100"/>
    </row>
    <row r="249" spans="1:14" ht="44.25" customHeight="1">
      <c r="A249" s="146" t="s">
        <v>255</v>
      </c>
      <c r="B249" s="94" t="s">
        <v>72</v>
      </c>
      <c r="C249" s="17">
        <v>904</v>
      </c>
      <c r="D249" s="17">
        <v>703</v>
      </c>
      <c r="E249" s="1" t="s">
        <v>256</v>
      </c>
      <c r="F249" s="17">
        <v>612</v>
      </c>
      <c r="G249" s="101"/>
      <c r="H249" s="101"/>
      <c r="I249" s="102">
        <v>6837498.3600000003</v>
      </c>
      <c r="J249" s="105"/>
      <c r="K249" s="101"/>
      <c r="L249" s="101"/>
      <c r="M249" s="149"/>
      <c r="N249" s="100"/>
    </row>
    <row r="250" spans="1:14" ht="45.75" customHeight="1">
      <c r="A250" s="147"/>
      <c r="B250" s="94" t="s">
        <v>69</v>
      </c>
      <c r="C250" s="17">
        <v>904</v>
      </c>
      <c r="D250" s="17">
        <v>703</v>
      </c>
      <c r="E250" s="1" t="s">
        <v>256</v>
      </c>
      <c r="F250" s="17">
        <v>612</v>
      </c>
      <c r="G250" s="101"/>
      <c r="H250" s="101"/>
      <c r="I250" s="102">
        <v>69065.64</v>
      </c>
      <c r="J250" s="105"/>
      <c r="K250" s="101"/>
      <c r="L250" s="101"/>
      <c r="M250" s="150"/>
      <c r="N250" s="100"/>
    </row>
    <row r="251" spans="1:14" ht="72.75" customHeight="1">
      <c r="A251" s="148"/>
      <c r="B251" s="94" t="s">
        <v>68</v>
      </c>
      <c r="C251" s="17">
        <v>904</v>
      </c>
      <c r="D251" s="17">
        <v>703</v>
      </c>
      <c r="E251" s="1" t="s">
        <v>256</v>
      </c>
      <c r="F251" s="17">
        <v>612</v>
      </c>
      <c r="G251" s="101"/>
      <c r="H251" s="101"/>
      <c r="I251" s="102">
        <f>69764-0.73</f>
        <v>69763.27</v>
      </c>
      <c r="J251" s="105"/>
      <c r="K251" s="101"/>
      <c r="L251" s="101"/>
      <c r="M251" s="151"/>
      <c r="N251" s="100"/>
    </row>
    <row r="252" spans="1:14" ht="36" customHeight="1">
      <c r="A252" s="89" t="s">
        <v>170</v>
      </c>
      <c r="B252" s="88"/>
      <c r="C252" s="17"/>
      <c r="D252" s="13"/>
      <c r="E252" s="4" t="s">
        <v>34</v>
      </c>
      <c r="F252" s="17"/>
      <c r="G252" s="20">
        <f>G253</f>
        <v>231298.14</v>
      </c>
      <c r="H252" s="20">
        <f t="shared" ref="H252:L252" si="13">H253</f>
        <v>279000</v>
      </c>
      <c r="I252" s="20">
        <f t="shared" si="13"/>
        <v>1258326</v>
      </c>
      <c r="J252" s="20">
        <f t="shared" si="13"/>
        <v>707200</v>
      </c>
      <c r="K252" s="20">
        <f t="shared" si="13"/>
        <v>105000</v>
      </c>
      <c r="L252" s="20">
        <f t="shared" si="13"/>
        <v>215000</v>
      </c>
      <c r="M252" s="88"/>
      <c r="N252" s="5"/>
    </row>
    <row r="253" spans="1:14" ht="78.75" customHeight="1">
      <c r="A253" s="7" t="s">
        <v>171</v>
      </c>
      <c r="B253" s="14"/>
      <c r="C253" s="15"/>
      <c r="D253" s="21"/>
      <c r="E253" s="9" t="s">
        <v>35</v>
      </c>
      <c r="F253" s="15"/>
      <c r="G253" s="22">
        <f>SUM(G254:G260)</f>
        <v>231298.14</v>
      </c>
      <c r="H253" s="22">
        <f t="shared" ref="H253:L253" si="14">SUM(H254:H260)</f>
        <v>279000</v>
      </c>
      <c r="I253" s="22">
        <f t="shared" si="14"/>
        <v>1258326</v>
      </c>
      <c r="J253" s="22">
        <f t="shared" si="14"/>
        <v>707200</v>
      </c>
      <c r="K253" s="22">
        <f t="shared" si="14"/>
        <v>105000</v>
      </c>
      <c r="L253" s="22">
        <f t="shared" si="14"/>
        <v>215000</v>
      </c>
      <c r="M253" s="88"/>
      <c r="N253" s="5"/>
    </row>
    <row r="254" spans="1:14" ht="66.75" customHeight="1">
      <c r="A254" s="123" t="s">
        <v>172</v>
      </c>
      <c r="B254" s="123" t="s">
        <v>78</v>
      </c>
      <c r="C254" s="17">
        <v>905</v>
      </c>
      <c r="D254" s="17">
        <v>703</v>
      </c>
      <c r="E254" s="1" t="s">
        <v>36</v>
      </c>
      <c r="F254" s="17">
        <v>612</v>
      </c>
      <c r="G254" s="101">
        <v>40000</v>
      </c>
      <c r="H254" s="101">
        <v>40000</v>
      </c>
      <c r="I254" s="102">
        <f>40000</f>
        <v>40000</v>
      </c>
      <c r="J254" s="105">
        <v>40000</v>
      </c>
      <c r="K254" s="101"/>
      <c r="L254" s="101">
        <v>40000</v>
      </c>
      <c r="M254" s="88" t="s">
        <v>190</v>
      </c>
      <c r="N254" s="149" t="s">
        <v>108</v>
      </c>
    </row>
    <row r="255" spans="1:14" ht="209.25" customHeight="1">
      <c r="A255" s="123"/>
      <c r="B255" s="123"/>
      <c r="C255" s="17">
        <v>905</v>
      </c>
      <c r="D255" s="17">
        <v>801</v>
      </c>
      <c r="E255" s="1" t="s">
        <v>36</v>
      </c>
      <c r="F255" s="17">
        <v>612</v>
      </c>
      <c r="G255" s="101">
        <v>39298.14</v>
      </c>
      <c r="H255" s="101">
        <v>70000</v>
      </c>
      <c r="I255" s="102">
        <v>120000</v>
      </c>
      <c r="J255" s="105">
        <v>110800</v>
      </c>
      <c r="K255" s="101"/>
      <c r="L255" s="101">
        <v>70000</v>
      </c>
      <c r="M255" s="88" t="s">
        <v>191</v>
      </c>
      <c r="N255" s="150"/>
    </row>
    <row r="256" spans="1:14" ht="66" customHeight="1">
      <c r="A256" s="123"/>
      <c r="B256" s="123"/>
      <c r="C256" s="17">
        <v>905</v>
      </c>
      <c r="D256" s="17">
        <v>804</v>
      </c>
      <c r="E256" s="1" t="s">
        <v>36</v>
      </c>
      <c r="F256" s="17">
        <v>630</v>
      </c>
      <c r="G256" s="101">
        <v>8000</v>
      </c>
      <c r="H256" s="101">
        <v>8000</v>
      </c>
      <c r="I256" s="102"/>
      <c r="J256" s="105"/>
      <c r="K256" s="101"/>
      <c r="L256" s="101"/>
      <c r="M256" s="88" t="s">
        <v>192</v>
      </c>
      <c r="N256" s="150"/>
    </row>
    <row r="257" spans="1:14" ht="66" customHeight="1">
      <c r="A257" s="123"/>
      <c r="B257" s="123"/>
      <c r="C257" s="17">
        <v>905</v>
      </c>
      <c r="D257" s="17">
        <v>804</v>
      </c>
      <c r="E257" s="1" t="s">
        <v>36</v>
      </c>
      <c r="F257" s="17">
        <v>244</v>
      </c>
      <c r="G257" s="101">
        <v>39000</v>
      </c>
      <c r="H257" s="101">
        <v>39000</v>
      </c>
      <c r="I257" s="102"/>
      <c r="J257" s="105"/>
      <c r="K257" s="101"/>
      <c r="L257" s="101"/>
      <c r="M257" s="88" t="s">
        <v>239</v>
      </c>
      <c r="N257" s="150"/>
    </row>
    <row r="258" spans="1:14" ht="159.75" customHeight="1">
      <c r="A258" s="123"/>
      <c r="B258" s="123" t="s">
        <v>68</v>
      </c>
      <c r="C258" s="17">
        <v>904</v>
      </c>
      <c r="D258" s="17">
        <v>703</v>
      </c>
      <c r="E258" s="1" t="s">
        <v>36</v>
      </c>
      <c r="F258" s="17">
        <v>612</v>
      </c>
      <c r="G258" s="101">
        <v>70000</v>
      </c>
      <c r="H258" s="101">
        <v>87000</v>
      </c>
      <c r="I258" s="102">
        <f>515050+605000-30000</f>
        <v>1090050</v>
      </c>
      <c r="J258" s="105">
        <v>531400</v>
      </c>
      <c r="K258" s="101">
        <v>70000</v>
      </c>
      <c r="L258" s="101">
        <v>70000</v>
      </c>
      <c r="M258" s="88" t="s">
        <v>193</v>
      </c>
      <c r="N258" s="150"/>
    </row>
    <row r="259" spans="1:14" hidden="1">
      <c r="A259" s="123"/>
      <c r="B259" s="123"/>
      <c r="C259" s="17">
        <v>904</v>
      </c>
      <c r="D259" s="17">
        <v>709</v>
      </c>
      <c r="E259" s="1" t="s">
        <v>36</v>
      </c>
      <c r="F259" s="17">
        <v>122</v>
      </c>
      <c r="G259" s="101"/>
      <c r="H259" s="101"/>
      <c r="I259" s="102"/>
      <c r="J259" s="105"/>
      <c r="K259" s="101"/>
      <c r="L259" s="101"/>
      <c r="M259" s="88" t="s">
        <v>55</v>
      </c>
      <c r="N259" s="150"/>
    </row>
    <row r="260" spans="1:14" ht="22.5" customHeight="1">
      <c r="A260" s="123"/>
      <c r="B260" s="123"/>
      <c r="C260" s="17">
        <v>904</v>
      </c>
      <c r="D260" s="17">
        <v>709</v>
      </c>
      <c r="E260" s="1" t="s">
        <v>36</v>
      </c>
      <c r="F260" s="17">
        <v>244</v>
      </c>
      <c r="G260" s="101">
        <v>35000</v>
      </c>
      <c r="H260" s="101">
        <v>35000</v>
      </c>
      <c r="I260" s="102">
        <f>35000-14340-12384</f>
        <v>8276</v>
      </c>
      <c r="J260" s="105">
        <v>25000</v>
      </c>
      <c r="K260" s="101">
        <v>35000</v>
      </c>
      <c r="L260" s="101">
        <v>35000</v>
      </c>
      <c r="M260" s="88" t="s">
        <v>194</v>
      </c>
      <c r="N260" s="151"/>
    </row>
    <row r="261" spans="1:14" ht="22.5" customHeight="1">
      <c r="A261" s="28"/>
      <c r="B261" s="28"/>
      <c r="C261" s="29"/>
      <c r="D261" s="29"/>
      <c r="E261" s="30"/>
      <c r="F261" s="29"/>
      <c r="G261" s="31"/>
      <c r="H261" s="31"/>
      <c r="I261" s="84"/>
      <c r="J261" s="31"/>
      <c r="K261" s="31"/>
      <c r="L261" s="31"/>
      <c r="M261" s="32" t="s">
        <v>201</v>
      </c>
      <c r="N261" s="29"/>
    </row>
    <row r="262" spans="1:14" ht="22.5" hidden="1" customHeight="1">
      <c r="A262" s="28"/>
      <c r="B262" s="28"/>
      <c r="C262" s="29"/>
      <c r="D262" s="29"/>
      <c r="E262" s="30"/>
      <c r="F262" s="29"/>
      <c r="G262" s="31"/>
      <c r="H262" s="31"/>
      <c r="I262" s="84"/>
      <c r="J262" s="31"/>
      <c r="K262" s="31"/>
      <c r="L262" s="31"/>
      <c r="M262" s="28"/>
      <c r="N262" s="29"/>
    </row>
    <row r="263" spans="1:14" ht="22.5" hidden="1" customHeight="1">
      <c r="A263" s="28"/>
      <c r="B263" s="28"/>
      <c r="C263" s="29"/>
      <c r="D263" s="29"/>
      <c r="E263" s="30"/>
      <c r="F263" s="29"/>
      <c r="G263" s="31"/>
      <c r="H263" s="31"/>
      <c r="I263" s="84"/>
      <c r="J263" s="31"/>
      <c r="K263" s="31"/>
      <c r="L263" s="31"/>
      <c r="M263" s="28"/>
      <c r="N263" s="29"/>
    </row>
    <row r="264" spans="1:14" ht="22.5" hidden="1" customHeight="1">
      <c r="A264" s="28"/>
      <c r="B264" s="28"/>
      <c r="C264" s="29"/>
      <c r="D264" s="29"/>
      <c r="E264" s="30"/>
      <c r="F264" s="29"/>
      <c r="G264" s="31"/>
      <c r="H264" s="31"/>
      <c r="I264" s="84"/>
      <c r="J264" s="31"/>
      <c r="K264" s="31"/>
      <c r="L264" s="31"/>
      <c r="M264" s="28"/>
      <c r="N264" s="29"/>
    </row>
    <row r="265" spans="1:14" ht="22.5" hidden="1" customHeight="1">
      <c r="A265" s="28"/>
      <c r="B265" s="28"/>
      <c r="C265" s="29"/>
      <c r="D265" s="29"/>
      <c r="E265" s="30"/>
      <c r="F265" s="29"/>
      <c r="G265" s="31"/>
      <c r="H265" s="31"/>
      <c r="I265" s="84"/>
      <c r="J265" s="31"/>
      <c r="K265" s="31"/>
      <c r="L265" s="31"/>
      <c r="M265" s="28"/>
      <c r="N265" s="29"/>
    </row>
    <row r="266" spans="1:14" ht="22.5" hidden="1" customHeight="1">
      <c r="A266" s="28"/>
      <c r="B266" s="28"/>
      <c r="C266" s="29"/>
      <c r="D266" s="29"/>
      <c r="E266" s="30"/>
      <c r="F266" s="29"/>
      <c r="G266" s="31"/>
      <c r="H266" s="31"/>
      <c r="I266" s="84"/>
      <c r="J266" s="31"/>
      <c r="K266" s="31"/>
      <c r="L266" s="31"/>
      <c r="M266" s="28"/>
      <c r="N266" s="29"/>
    </row>
    <row r="267" spans="1:14" ht="25.5" customHeight="1">
      <c r="A267" s="67"/>
      <c r="B267" s="67"/>
      <c r="C267" s="68"/>
      <c r="D267" s="68"/>
      <c r="E267" s="69"/>
      <c r="F267" s="70"/>
      <c r="G267" s="71"/>
      <c r="H267" s="71"/>
      <c r="I267" s="85"/>
      <c r="J267" s="71"/>
      <c r="K267" s="71"/>
      <c r="L267" s="71"/>
      <c r="M267" s="72"/>
      <c r="N267" s="67"/>
    </row>
    <row r="268" spans="1:14" ht="69.75" customHeight="1">
      <c r="A268" s="145" t="s">
        <v>407</v>
      </c>
      <c r="B268" s="145"/>
      <c r="C268" s="145"/>
      <c r="D268" s="145"/>
      <c r="E268" s="145"/>
      <c r="F268" s="145"/>
      <c r="G268" s="145"/>
      <c r="H268" s="145"/>
      <c r="I268" s="145"/>
      <c r="M268" s="73" t="s">
        <v>173</v>
      </c>
    </row>
    <row r="269" spans="1:14">
      <c r="A269" s="142"/>
      <c r="B269" s="142"/>
      <c r="C269" s="142"/>
      <c r="D269" s="142"/>
      <c r="E269" s="142"/>
      <c r="F269" s="142"/>
      <c r="G269" s="27"/>
      <c r="H269" s="27"/>
      <c r="I269" s="86"/>
      <c r="J269" s="27"/>
      <c r="K269" s="27"/>
      <c r="L269" s="27"/>
      <c r="M269" s="91"/>
    </row>
    <row r="270" spans="1:14" ht="15.75" customHeight="1">
      <c r="A270" s="142"/>
      <c r="B270" s="142"/>
      <c r="C270" s="142"/>
      <c r="D270" s="142"/>
      <c r="E270" s="142"/>
      <c r="F270" s="142"/>
      <c r="G270" s="27"/>
      <c r="H270" s="27"/>
      <c r="I270" s="86"/>
      <c r="J270" s="27"/>
      <c r="K270" s="27"/>
      <c r="L270" s="27"/>
    </row>
    <row r="271" spans="1:14">
      <c r="A271" s="142"/>
      <c r="B271" s="142"/>
      <c r="C271" s="142"/>
      <c r="D271" s="142"/>
      <c r="E271" s="142"/>
      <c r="F271" s="142"/>
      <c r="G271" s="27"/>
      <c r="H271" s="27"/>
      <c r="I271" s="86"/>
      <c r="J271" s="27"/>
      <c r="K271" s="27"/>
      <c r="L271" s="27"/>
    </row>
  </sheetData>
  <mergeCells count="126">
    <mergeCell ref="M57:M59"/>
    <mergeCell ref="N155:N165"/>
    <mergeCell ref="B155:B157"/>
    <mergeCell ref="M82:M83"/>
    <mergeCell ref="M166:M174"/>
    <mergeCell ref="M129:M131"/>
    <mergeCell ref="M91:M93"/>
    <mergeCell ref="M107:M109"/>
    <mergeCell ref="M86:M87"/>
    <mergeCell ref="F169:F171"/>
    <mergeCell ref="B142:B143"/>
    <mergeCell ref="B140:B141"/>
    <mergeCell ref="M150:M151"/>
    <mergeCell ref="M152:M153"/>
    <mergeCell ref="B67:B70"/>
    <mergeCell ref="B73:B75"/>
    <mergeCell ref="N254:N260"/>
    <mergeCell ref="N41:N53"/>
    <mergeCell ref="N136:N143"/>
    <mergeCell ref="A239:A241"/>
    <mergeCell ref="B239:B241"/>
    <mergeCell ref="N239:N241"/>
    <mergeCell ref="M104:M106"/>
    <mergeCell ref="N228:N237"/>
    <mergeCell ref="M99:M103"/>
    <mergeCell ref="M110:M118"/>
    <mergeCell ref="M160:M162"/>
    <mergeCell ref="M163:M165"/>
    <mergeCell ref="F166:F168"/>
    <mergeCell ref="A99:A103"/>
    <mergeCell ref="N176:N185"/>
    <mergeCell ref="N62:N124"/>
    <mergeCell ref="A197:A199"/>
    <mergeCell ref="A142:A143"/>
    <mergeCell ref="M119:M124"/>
    <mergeCell ref="F163:F165"/>
    <mergeCell ref="F160:F162"/>
    <mergeCell ref="M208:M210"/>
    <mergeCell ref="M45:M47"/>
    <mergeCell ref="M68:M70"/>
    <mergeCell ref="A155:A159"/>
    <mergeCell ref="A119:A124"/>
    <mergeCell ref="A136:A139"/>
    <mergeCell ref="B136:B139"/>
    <mergeCell ref="A126:A131"/>
    <mergeCell ref="B158:B159"/>
    <mergeCell ref="M239:M240"/>
    <mergeCell ref="M88:M89"/>
    <mergeCell ref="A140:A141"/>
    <mergeCell ref="M211:M213"/>
    <mergeCell ref="A211:A213"/>
    <mergeCell ref="A188:A190"/>
    <mergeCell ref="M188:M190"/>
    <mergeCell ref="M183:M185"/>
    <mergeCell ref="M205:M206"/>
    <mergeCell ref="A232:A233"/>
    <mergeCell ref="A234:A236"/>
    <mergeCell ref="A150:A151"/>
    <mergeCell ref="A152:A153"/>
    <mergeCell ref="A215:A217"/>
    <mergeCell ref="A218:A220"/>
    <mergeCell ref="M223:M224"/>
    <mergeCell ref="B113:B114"/>
    <mergeCell ref="A110:A118"/>
    <mergeCell ref="A243:A247"/>
    <mergeCell ref="B243:B246"/>
    <mergeCell ref="F172:F174"/>
    <mergeCell ref="M197:M201"/>
    <mergeCell ref="A271:F271"/>
    <mergeCell ref="A269:F269"/>
    <mergeCell ref="A254:A260"/>
    <mergeCell ref="B258:B260"/>
    <mergeCell ref="A270:F270"/>
    <mergeCell ref="B254:B257"/>
    <mergeCell ref="A183:A185"/>
    <mergeCell ref="A172:A174"/>
    <mergeCell ref="A175:A177"/>
    <mergeCell ref="A202:A204"/>
    <mergeCell ref="A208:A210"/>
    <mergeCell ref="A193:A195"/>
    <mergeCell ref="M175:M177"/>
    <mergeCell ref="M193:M195"/>
    <mergeCell ref="M202:M204"/>
    <mergeCell ref="A268:I268"/>
    <mergeCell ref="A249:A251"/>
    <mergeCell ref="M249:M251"/>
    <mergeCell ref="M243:M246"/>
    <mergeCell ref="A223:A224"/>
    <mergeCell ref="A82:A84"/>
    <mergeCell ref="A45:A47"/>
    <mergeCell ref="A57:A59"/>
    <mergeCell ref="A54:A55"/>
    <mergeCell ref="B117:B118"/>
    <mergeCell ref="A67:A71"/>
    <mergeCell ref="A63:A66"/>
    <mergeCell ref="B64:B65"/>
    <mergeCell ref="A107:A109"/>
    <mergeCell ref="A104:A106"/>
    <mergeCell ref="M1:N1"/>
    <mergeCell ref="M3:N3"/>
    <mergeCell ref="M5:N5"/>
    <mergeCell ref="M2:N2"/>
    <mergeCell ref="A10:N10"/>
    <mergeCell ref="M7:N7"/>
    <mergeCell ref="M8:N8"/>
    <mergeCell ref="N13:N14"/>
    <mergeCell ref="A11:M11"/>
    <mergeCell ref="G13:L13"/>
    <mergeCell ref="M54:M55"/>
    <mergeCell ref="N26:N34"/>
    <mergeCell ref="A16:A22"/>
    <mergeCell ref="B13:B14"/>
    <mergeCell ref="C13:F13"/>
    <mergeCell ref="M13:M14"/>
    <mergeCell ref="A13:A14"/>
    <mergeCell ref="A27:A29"/>
    <mergeCell ref="N16:N22"/>
    <mergeCell ref="B27:B29"/>
    <mergeCell ref="A32:A33"/>
    <mergeCell ref="A30:A31"/>
    <mergeCell ref="B32:B33"/>
    <mergeCell ref="A41:A44"/>
    <mergeCell ref="B41:B42"/>
    <mergeCell ref="B43:B44"/>
    <mergeCell ref="A48:A50"/>
    <mergeCell ref="A51:A53"/>
  </mergeCells>
  <pageMargins left="0.23622047244094491" right="0.23622047244094491" top="0.94488188976377963" bottom="0.94488188976377963" header="0.31496062992125984" footer="0.31496062992125984"/>
  <pageSetup paperSize="9" scale="54" fitToHeight="0" orientation="landscape" r:id="rId1"/>
  <rowBreaks count="12" manualBreakCount="12">
    <brk id="29" max="13" man="1"/>
    <brk id="33" max="13" man="1"/>
    <brk id="66" max="13" man="1"/>
    <brk id="73" max="13" man="1"/>
    <brk id="91" max="13" man="1"/>
    <brk id="141" max="13" man="1"/>
    <brk id="174" max="13" man="1"/>
    <brk id="190" max="13" man="1"/>
    <brk id="217" max="13" man="1"/>
    <brk id="226" max="13" man="1"/>
    <brk id="241" max="13" man="1"/>
    <brk id="255" max="13" man="1"/>
  </rowBreaks>
  <legacyDrawing r:id="rId2"/>
</worksheet>
</file>

<file path=xl/worksheets/sheet2.xml><?xml version="1.0" encoding="utf-8"?>
<worksheet xmlns="http://schemas.openxmlformats.org/spreadsheetml/2006/main" xmlns:r="http://schemas.openxmlformats.org/officeDocument/2006/relationships">
  <dimension ref="A1:E34"/>
  <sheetViews>
    <sheetView workbookViewId="0">
      <selection sqref="A1:D34"/>
    </sheetView>
  </sheetViews>
  <sheetFormatPr defaultRowHeight="15"/>
  <cols>
    <col min="1" max="1" width="17.42578125" style="37" customWidth="1"/>
    <col min="2" max="2" width="17.7109375" style="37" customWidth="1"/>
    <col min="3" max="3" width="20" style="38" customWidth="1"/>
  </cols>
  <sheetData>
    <row r="1" spans="1:5">
      <c r="A1" s="39">
        <v>1081475711.6900001</v>
      </c>
      <c r="B1" s="39">
        <v>1342809148.1600001</v>
      </c>
      <c r="C1" s="40">
        <f>B1-A1</f>
        <v>261333436.47000003</v>
      </c>
      <c r="D1" s="41"/>
      <c r="E1" s="41"/>
    </row>
    <row r="2" spans="1:5">
      <c r="A2" s="39">
        <v>1192633240.04</v>
      </c>
      <c r="B2" s="39" t="s">
        <v>356</v>
      </c>
      <c r="C2" s="40">
        <f t="shared" ref="C2:C30" si="0">B2-A2</f>
        <v>183370043.91000009</v>
      </c>
      <c r="D2" s="41"/>
      <c r="E2" s="41"/>
    </row>
    <row r="3" spans="1:5">
      <c r="A3" s="39" t="s">
        <v>357</v>
      </c>
      <c r="B3" s="39" t="s">
        <v>358</v>
      </c>
      <c r="C3" s="40">
        <f t="shared" si="0"/>
        <v>703003166.15999997</v>
      </c>
      <c r="D3" s="41"/>
      <c r="E3" s="41"/>
    </row>
    <row r="4" spans="1:5">
      <c r="A4" s="42" t="s">
        <v>359</v>
      </c>
      <c r="B4" s="42" t="s">
        <v>360</v>
      </c>
      <c r="C4" s="40">
        <f t="shared" si="0"/>
        <v>160945398.76999998</v>
      </c>
      <c r="D4" s="41"/>
      <c r="E4" s="41"/>
    </row>
    <row r="5" spans="1:5">
      <c r="A5" s="42" t="s">
        <v>361</v>
      </c>
      <c r="B5" s="42" t="s">
        <v>362</v>
      </c>
      <c r="C5" s="40">
        <f t="shared" si="0"/>
        <v>184271482.08000016</v>
      </c>
      <c r="D5" s="41"/>
      <c r="E5" s="41"/>
    </row>
    <row r="6" spans="1:5">
      <c r="A6" s="42" t="s">
        <v>363</v>
      </c>
      <c r="B6" s="42" t="s">
        <v>364</v>
      </c>
      <c r="C6" s="40">
        <f t="shared" si="0"/>
        <v>719032363.37</v>
      </c>
      <c r="D6" s="41"/>
      <c r="E6" s="41"/>
    </row>
    <row r="7" spans="1:5">
      <c r="A7" s="43" t="s">
        <v>365</v>
      </c>
      <c r="B7" s="43" t="s">
        <v>366</v>
      </c>
      <c r="C7" s="40">
        <f t="shared" si="0"/>
        <v>19665097.969999999</v>
      </c>
      <c r="D7" s="41"/>
      <c r="E7" s="41"/>
    </row>
    <row r="8" spans="1:5">
      <c r="A8" s="43" t="s">
        <v>367</v>
      </c>
      <c r="B8" s="43" t="s">
        <v>368</v>
      </c>
      <c r="C8" s="40">
        <f t="shared" si="0"/>
        <v>34242639.590000004</v>
      </c>
      <c r="D8" s="41"/>
      <c r="E8" s="41"/>
    </row>
    <row r="9" spans="1:5">
      <c r="A9" s="43" t="s">
        <v>369</v>
      </c>
      <c r="B9" s="43" t="s">
        <v>370</v>
      </c>
      <c r="C9" s="40">
        <f t="shared" si="0"/>
        <v>24709553.25</v>
      </c>
      <c r="D9" s="41"/>
      <c r="E9" s="41"/>
    </row>
    <row r="10" spans="1:5">
      <c r="A10" s="43">
        <v>0</v>
      </c>
      <c r="B10" s="43">
        <v>0</v>
      </c>
      <c r="C10" s="40">
        <f t="shared" si="0"/>
        <v>0</v>
      </c>
      <c r="D10" s="41"/>
      <c r="E10" s="41"/>
    </row>
    <row r="11" spans="1:5">
      <c r="A11" s="43">
        <v>0</v>
      </c>
      <c r="B11" s="43" t="s">
        <v>371</v>
      </c>
      <c r="C11" s="40">
        <f t="shared" si="0"/>
        <v>27151413.989999998</v>
      </c>
      <c r="D11" s="41"/>
      <c r="E11" s="41"/>
    </row>
    <row r="12" spans="1:5">
      <c r="A12" s="43">
        <v>0</v>
      </c>
      <c r="B12" s="43">
        <v>0</v>
      </c>
      <c r="C12" s="40">
        <f t="shared" si="0"/>
        <v>0</v>
      </c>
      <c r="D12" s="41"/>
      <c r="E12" s="41"/>
    </row>
    <row r="13" spans="1:5">
      <c r="A13" s="43" t="s">
        <v>372</v>
      </c>
      <c r="B13" s="43" t="s">
        <v>373</v>
      </c>
      <c r="C13" s="40">
        <f t="shared" si="0"/>
        <v>63642131.689999938</v>
      </c>
      <c r="D13" s="41"/>
      <c r="E13" s="41"/>
    </row>
    <row r="14" spans="1:5">
      <c r="A14" s="43" t="s">
        <v>374</v>
      </c>
      <c r="B14" s="43" t="s">
        <v>375</v>
      </c>
      <c r="C14" s="40">
        <f t="shared" si="0"/>
        <v>50056309.899999976</v>
      </c>
      <c r="D14" s="41"/>
      <c r="E14" s="41"/>
    </row>
    <row r="15" spans="1:5">
      <c r="A15" s="43" t="s">
        <v>376</v>
      </c>
      <c r="B15" s="43" t="s">
        <v>377</v>
      </c>
      <c r="C15" s="40">
        <f t="shared" si="0"/>
        <v>334736020.13</v>
      </c>
      <c r="D15" s="41"/>
      <c r="E15" s="41"/>
    </row>
    <row r="16" spans="1:5">
      <c r="A16" s="43" t="s">
        <v>378</v>
      </c>
      <c r="B16" s="43" t="s">
        <v>379</v>
      </c>
      <c r="C16" s="40">
        <f t="shared" si="0"/>
        <v>16383.909999996424</v>
      </c>
      <c r="D16" s="41"/>
      <c r="E16" s="41"/>
    </row>
    <row r="17" spans="1:5">
      <c r="A17" s="43" t="s">
        <v>378</v>
      </c>
      <c r="B17" s="43">
        <v>43753984.229999997</v>
      </c>
      <c r="C17" s="40">
        <f t="shared" si="0"/>
        <v>-12015.090000003576</v>
      </c>
      <c r="D17" s="41"/>
      <c r="E17" s="41"/>
    </row>
    <row r="18" spans="1:5">
      <c r="A18" s="43">
        <v>33598587</v>
      </c>
      <c r="B18" s="43">
        <v>43745983.229999997</v>
      </c>
      <c r="C18" s="40">
        <f t="shared" si="0"/>
        <v>10147396.229999997</v>
      </c>
      <c r="D18" s="41"/>
      <c r="E18" s="41"/>
    </row>
    <row r="19" spans="1:5">
      <c r="A19" s="43">
        <v>0</v>
      </c>
      <c r="B19" s="43">
        <v>2542849.2000000002</v>
      </c>
      <c r="C19" s="40">
        <f t="shared" si="0"/>
        <v>2542849.2000000002</v>
      </c>
      <c r="D19" s="41"/>
      <c r="E19" s="41"/>
    </row>
    <row r="20" spans="1:5">
      <c r="A20" s="43">
        <v>0</v>
      </c>
      <c r="B20" s="43">
        <v>25405611.68</v>
      </c>
      <c r="C20" s="40">
        <f t="shared" si="0"/>
        <v>25405611.68</v>
      </c>
      <c r="D20" s="41"/>
      <c r="E20" s="41"/>
    </row>
    <row r="21" spans="1:5">
      <c r="A21" s="43">
        <v>0</v>
      </c>
      <c r="B21" s="43">
        <v>275235465.75999999</v>
      </c>
      <c r="C21" s="40">
        <f t="shared" si="0"/>
        <v>275235465.75999999</v>
      </c>
      <c r="D21" s="41"/>
      <c r="E21" s="41"/>
    </row>
    <row r="22" spans="1:5">
      <c r="A22" s="43">
        <v>0</v>
      </c>
      <c r="B22" s="43">
        <v>75078936</v>
      </c>
      <c r="C22" s="40">
        <f t="shared" si="0"/>
        <v>75078936</v>
      </c>
      <c r="D22" s="41"/>
      <c r="E22" s="41"/>
    </row>
    <row r="23" spans="1:5">
      <c r="A23" s="43">
        <v>0</v>
      </c>
      <c r="B23" s="43">
        <v>74578936</v>
      </c>
      <c r="C23" s="40">
        <f t="shared" si="0"/>
        <v>74578936</v>
      </c>
      <c r="D23" s="41"/>
      <c r="E23" s="41"/>
    </row>
    <row r="24" spans="1:5">
      <c r="A24" s="43">
        <v>0</v>
      </c>
      <c r="B24" s="43">
        <v>74203928</v>
      </c>
      <c r="C24" s="40">
        <f t="shared" si="0"/>
        <v>74203928</v>
      </c>
      <c r="D24" s="41"/>
      <c r="E24" s="41"/>
    </row>
    <row r="25" spans="1:5">
      <c r="A25" s="42">
        <v>26871060</v>
      </c>
      <c r="B25" s="42">
        <v>31121800.789999999</v>
      </c>
      <c r="C25" s="40">
        <f t="shared" si="0"/>
        <v>4250740.7899999991</v>
      </c>
      <c r="D25" s="41"/>
      <c r="E25" s="41"/>
    </row>
    <row r="26" spans="1:5">
      <c r="A26" s="42">
        <v>26871060</v>
      </c>
      <c r="B26" s="42">
        <v>33043247.789999999</v>
      </c>
      <c r="C26" s="40">
        <f t="shared" si="0"/>
        <v>6172187.7899999991</v>
      </c>
      <c r="D26" s="41"/>
      <c r="E26" s="41"/>
    </row>
    <row r="27" spans="1:5">
      <c r="A27" s="42">
        <v>46028445</v>
      </c>
      <c r="B27" s="42">
        <v>30046247.789999999</v>
      </c>
      <c r="C27" s="40">
        <f t="shared" si="0"/>
        <v>-15982197.210000001</v>
      </c>
      <c r="D27" s="41"/>
      <c r="E27" s="41"/>
    </row>
    <row r="28" spans="1:5">
      <c r="A28" s="43">
        <v>16498000</v>
      </c>
      <c r="B28" s="43">
        <v>17131200.789999999</v>
      </c>
      <c r="C28" s="40">
        <f t="shared" si="0"/>
        <v>633200.78999999911</v>
      </c>
      <c r="D28" s="41"/>
      <c r="E28" s="41"/>
    </row>
    <row r="29" spans="1:5">
      <c r="A29" s="43">
        <v>16484000</v>
      </c>
      <c r="B29" s="43">
        <v>19231647.789999999</v>
      </c>
      <c r="C29" s="40">
        <f t="shared" si="0"/>
        <v>2747647.7899999991</v>
      </c>
      <c r="D29" s="41"/>
      <c r="E29" s="41"/>
    </row>
    <row r="30" spans="1:5">
      <c r="A30" s="44"/>
      <c r="B30" s="44"/>
      <c r="C30" s="40">
        <f t="shared" si="0"/>
        <v>0</v>
      </c>
      <c r="D30" s="41"/>
      <c r="E30" s="41"/>
    </row>
    <row r="31" spans="1:5">
      <c r="A31" s="45"/>
      <c r="B31" s="45"/>
      <c r="C31" s="46"/>
      <c r="D31" s="41"/>
      <c r="E31" s="41"/>
    </row>
    <row r="32" spans="1:5">
      <c r="A32" s="45"/>
      <c r="B32" s="45"/>
      <c r="C32" s="46"/>
      <c r="D32" s="41"/>
      <c r="E32" s="41"/>
    </row>
    <row r="33" spans="1:5">
      <c r="A33" s="45"/>
      <c r="B33" s="45"/>
      <c r="C33" s="46"/>
      <c r="D33" s="41"/>
      <c r="E33" s="41"/>
    </row>
    <row r="34" spans="1:5">
      <c r="A34" s="45"/>
      <c r="B34" s="45"/>
      <c r="C34" s="46"/>
      <c r="D34" s="41"/>
      <c r="E34" s="41"/>
    </row>
  </sheetData>
  <printOptions headings="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Лист1!Область_печати</vt:lpstr>
      <vt:lpstr>Лист2!Область_печати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2025-03-27T03:05:21Z</cp:lastPrinted>
  <dcterms:created xsi:type="dcterms:W3CDTF">2015-11-05T09:45:57Z</dcterms:created>
  <dcterms:modified xsi:type="dcterms:W3CDTF">2025-03-27T03:05:48Z</dcterms:modified>
</cp:coreProperties>
</file>