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390" yWindow="165" windowWidth="15420" windowHeight="12285"/>
  </bookViews>
  <sheets>
    <sheet name="ОТЧЕТ" sheetId="1" r:id="rId1"/>
    <sheet name="ИНФОРМАЦИЯ" sheetId="9" r:id="rId2"/>
  </sheets>
  <definedNames>
    <definedName name="_GoBack" localSheetId="0">ОТЧЕТ!$I$23</definedName>
    <definedName name="_xlnm.Print_Titles" localSheetId="1">ИНФОРМАЦИЯ!$4:$6</definedName>
    <definedName name="_xlnm.Print_Titles" localSheetId="0">ОТЧЕТ!$5:$5</definedName>
    <definedName name="_xlnm.Print_Area" localSheetId="1">ИНФОРМАЦИЯ!$A$1:$L$121</definedName>
    <definedName name="_xlnm.Print_Area" localSheetId="0">ОТЧЕТ!$A$1:$J$239</definedName>
  </definedNames>
  <calcPr calcId="124519"/>
</workbook>
</file>

<file path=xl/calcChain.xml><?xml version="1.0" encoding="utf-8"?>
<calcChain xmlns="http://schemas.openxmlformats.org/spreadsheetml/2006/main">
  <c r="J87" i="9"/>
  <c r="G87"/>
  <c r="H70"/>
  <c r="F43"/>
  <c r="C65" i="1"/>
  <c r="B36"/>
  <c r="B108"/>
  <c r="C73" i="9"/>
  <c r="C12"/>
  <c r="B154" i="1" l="1"/>
  <c r="G176"/>
  <c r="G174"/>
  <c r="F226" l="1"/>
  <c r="F225"/>
  <c r="F224"/>
  <c r="F219"/>
  <c r="F211"/>
  <c r="F210"/>
  <c r="F209"/>
  <c r="F191"/>
  <c r="F190"/>
  <c r="F189"/>
  <c r="F169"/>
  <c r="F164"/>
  <c r="F160"/>
  <c r="F159"/>
  <c r="F149"/>
  <c r="F144"/>
  <c r="F141"/>
  <c r="F139"/>
  <c r="F134"/>
  <c r="F129"/>
  <c r="F119"/>
  <c r="F116"/>
  <c r="F115"/>
  <c r="F114"/>
  <c r="F110"/>
  <c r="F109"/>
  <c r="F108"/>
  <c r="F105"/>
  <c r="F103"/>
  <c r="F100"/>
  <c r="F98"/>
  <c r="F88"/>
  <c r="F83"/>
  <c r="F78"/>
  <c r="F68"/>
  <c r="F64"/>
  <c r="F63"/>
  <c r="F54"/>
  <c r="F53"/>
  <c r="F21"/>
  <c r="F18"/>
  <c r="F17"/>
  <c r="F16"/>
  <c r="C171"/>
  <c r="E171"/>
  <c r="E70"/>
  <c r="E65"/>
  <c r="C55"/>
  <c r="E55"/>
  <c r="E40"/>
  <c r="C23"/>
  <c r="E23"/>
  <c r="E13" s="1"/>
  <c r="E11"/>
  <c r="F36" l="1"/>
  <c r="C11" i="9"/>
  <c r="B171" i="1"/>
  <c r="F171" s="1"/>
  <c r="B161"/>
  <c r="F161" s="1"/>
  <c r="B40"/>
  <c r="B22"/>
  <c r="F22" s="1"/>
  <c r="B65"/>
  <c r="F65" s="1"/>
  <c r="B39"/>
  <c r="B70"/>
  <c r="F70" s="1"/>
  <c r="B55"/>
  <c r="F55" s="1"/>
  <c r="B23"/>
  <c r="F23" s="1"/>
  <c r="G11" i="9"/>
  <c r="J12"/>
  <c r="J100"/>
  <c r="K10"/>
  <c r="J109"/>
  <c r="K109" s="1"/>
  <c r="F109"/>
  <c r="J108"/>
  <c r="K108" s="1"/>
  <c r="F108"/>
  <c r="J107"/>
  <c r="F107"/>
  <c r="J103"/>
  <c r="K103" s="1"/>
  <c r="F103"/>
  <c r="F102" s="1"/>
  <c r="I102"/>
  <c r="H102"/>
  <c r="G102"/>
  <c r="E102"/>
  <c r="D102"/>
  <c r="C102"/>
  <c r="F100"/>
  <c r="J99"/>
  <c r="K99" s="1"/>
  <c r="F99"/>
  <c r="J98"/>
  <c r="K98" s="1"/>
  <c r="F98"/>
  <c r="F95" s="1"/>
  <c r="K97"/>
  <c r="J97"/>
  <c r="F97"/>
  <c r="J96"/>
  <c r="F96"/>
  <c r="I95"/>
  <c r="H95"/>
  <c r="G95"/>
  <c r="E95"/>
  <c r="D95"/>
  <c r="C95"/>
  <c r="J93"/>
  <c r="F93"/>
  <c r="K92"/>
  <c r="J92"/>
  <c r="F92"/>
  <c r="J88"/>
  <c r="F88"/>
  <c r="I87"/>
  <c r="H87"/>
  <c r="E87"/>
  <c r="D87"/>
  <c r="C87"/>
  <c r="K84"/>
  <c r="J84"/>
  <c r="F84"/>
  <c r="J83"/>
  <c r="K83" s="1"/>
  <c r="F83"/>
  <c r="J82"/>
  <c r="K82" s="1"/>
  <c r="F82"/>
  <c r="K81"/>
  <c r="J81"/>
  <c r="F81"/>
  <c r="K80"/>
  <c r="J80"/>
  <c r="F80"/>
  <c r="I79"/>
  <c r="H79"/>
  <c r="G79"/>
  <c r="F79"/>
  <c r="E79"/>
  <c r="D79"/>
  <c r="C79"/>
  <c r="J78"/>
  <c r="K78" s="1"/>
  <c r="F78"/>
  <c r="J74"/>
  <c r="F74"/>
  <c r="J73"/>
  <c r="F73"/>
  <c r="F70" s="1"/>
  <c r="J72"/>
  <c r="K72" s="1"/>
  <c r="F72"/>
  <c r="J71"/>
  <c r="K71" s="1"/>
  <c r="F71"/>
  <c r="I70"/>
  <c r="G70"/>
  <c r="E70"/>
  <c r="D70"/>
  <c r="C70"/>
  <c r="J66"/>
  <c r="F66"/>
  <c r="K66" s="1"/>
  <c r="J64"/>
  <c r="K64" s="1"/>
  <c r="F64"/>
  <c r="J63"/>
  <c r="K63" s="1"/>
  <c r="F63"/>
  <c r="J60"/>
  <c r="K60" s="1"/>
  <c r="F60"/>
  <c r="J50"/>
  <c r="F50"/>
  <c r="J43"/>
  <c r="I42"/>
  <c r="H42"/>
  <c r="G42"/>
  <c r="E42"/>
  <c r="D42"/>
  <c r="C42"/>
  <c r="J41"/>
  <c r="F41"/>
  <c r="J40"/>
  <c r="K40" s="1"/>
  <c r="F40"/>
  <c r="J36"/>
  <c r="F36"/>
  <c r="F12"/>
  <c r="I11"/>
  <c r="H11"/>
  <c r="E11"/>
  <c r="D11"/>
  <c r="J10"/>
  <c r="F10"/>
  <c r="J9"/>
  <c r="K9" s="1"/>
  <c r="F9"/>
  <c r="J8"/>
  <c r="F8"/>
  <c r="I7"/>
  <c r="H7"/>
  <c r="G7"/>
  <c r="E7"/>
  <c r="D7"/>
  <c r="C7"/>
  <c r="J95" l="1"/>
  <c r="K88"/>
  <c r="J79"/>
  <c r="K79" s="1"/>
  <c r="J70"/>
  <c r="K70" s="1"/>
  <c r="K50"/>
  <c r="K41"/>
  <c r="J11"/>
  <c r="K93"/>
  <c r="K74"/>
  <c r="K73"/>
  <c r="F42"/>
  <c r="C110"/>
  <c r="K100"/>
  <c r="F87"/>
  <c r="K36"/>
  <c r="F11"/>
  <c r="K12"/>
  <c r="K8"/>
  <c r="F7"/>
  <c r="E110"/>
  <c r="I110"/>
  <c r="D110"/>
  <c r="J42"/>
  <c r="K43"/>
  <c r="H110"/>
  <c r="G110"/>
  <c r="K95"/>
  <c r="J7"/>
  <c r="J102"/>
  <c r="K102" s="1"/>
  <c r="K87" l="1"/>
  <c r="K11"/>
  <c r="J110"/>
  <c r="F110"/>
  <c r="K7"/>
  <c r="K42"/>
  <c r="K110" l="1"/>
  <c r="C154" i="1" l="1"/>
  <c r="B104"/>
  <c r="F104" s="1"/>
  <c r="B176" l="1"/>
  <c r="B13" l="1"/>
  <c r="F13" s="1"/>
  <c r="C95" l="1"/>
  <c r="D95"/>
  <c r="E95"/>
  <c r="F95" s="1"/>
  <c r="G95"/>
  <c r="C94"/>
  <c r="D94"/>
  <c r="E94"/>
  <c r="F94" s="1"/>
  <c r="G94"/>
  <c r="D93"/>
  <c r="E93"/>
  <c r="G93"/>
  <c r="C93"/>
  <c r="B94"/>
  <c r="B95"/>
  <c r="B93"/>
  <c r="D9"/>
  <c r="H100"/>
  <c r="H98"/>
  <c r="F93" l="1"/>
  <c r="E124"/>
  <c r="H169" l="1"/>
  <c r="H114"/>
  <c r="H226"/>
  <c r="H224"/>
  <c r="H219"/>
  <c r="H216"/>
  <c r="H214"/>
  <c r="H209"/>
  <c r="H201"/>
  <c r="H199"/>
  <c r="H189"/>
  <c r="H164"/>
  <c r="H161"/>
  <c r="H159"/>
  <c r="H149"/>
  <c r="H144"/>
  <c r="H141"/>
  <c r="H139"/>
  <c r="H134"/>
  <c r="H129"/>
  <c r="H119"/>
  <c r="H110"/>
  <c r="H108"/>
  <c r="H105"/>
  <c r="H103"/>
  <c r="H88"/>
  <c r="H83"/>
  <c r="H78"/>
  <c r="H73"/>
  <c r="H70"/>
  <c r="H68"/>
  <c r="H63"/>
  <c r="H55"/>
  <c r="H53"/>
  <c r="H48"/>
  <c r="H43"/>
  <c r="H40"/>
  <c r="H39"/>
  <c r="H36"/>
  <c r="H26"/>
  <c r="H21"/>
  <c r="H16"/>
  <c r="F201"/>
  <c r="F199"/>
  <c r="F73"/>
  <c r="F48"/>
  <c r="F43"/>
  <c r="F40"/>
  <c r="F26"/>
  <c r="D69"/>
  <c r="H17"/>
  <c r="H18"/>
  <c r="H23" l="1"/>
  <c r="H104" l="1"/>
  <c r="H171"/>
  <c r="H89"/>
  <c r="H191" l="1"/>
  <c r="B124"/>
  <c r="C124"/>
  <c r="G124"/>
  <c r="B125"/>
  <c r="C125"/>
  <c r="E125"/>
  <c r="G125"/>
  <c r="B126"/>
  <c r="C126"/>
  <c r="E126"/>
  <c r="F126" s="1"/>
  <c r="G126"/>
  <c r="B127"/>
  <c r="C127"/>
  <c r="E127"/>
  <c r="G127"/>
  <c r="B58"/>
  <c r="C58"/>
  <c r="E58"/>
  <c r="G58"/>
  <c r="B59"/>
  <c r="C59"/>
  <c r="E59"/>
  <c r="G59"/>
  <c r="B60"/>
  <c r="C60"/>
  <c r="E60"/>
  <c r="G60"/>
  <c r="B61"/>
  <c r="C61"/>
  <c r="E61"/>
  <c r="G61"/>
  <c r="E31"/>
  <c r="D60" l="1"/>
  <c r="D58"/>
  <c r="D126"/>
  <c r="D124"/>
  <c r="F60"/>
  <c r="F58"/>
  <c r="F124"/>
  <c r="H211"/>
  <c r="H60"/>
  <c r="H58"/>
  <c r="H126"/>
  <c r="H124"/>
  <c r="C207"/>
  <c r="E207"/>
  <c r="G207"/>
  <c r="C206"/>
  <c r="E206"/>
  <c r="G206"/>
  <c r="C205"/>
  <c r="E205"/>
  <c r="G205"/>
  <c r="C204"/>
  <c r="E204"/>
  <c r="G204"/>
  <c r="B205"/>
  <c r="B206"/>
  <c r="B207"/>
  <c r="B204"/>
  <c r="G177"/>
  <c r="E177"/>
  <c r="C177"/>
  <c r="B177"/>
  <c r="E176"/>
  <c r="C176"/>
  <c r="G175"/>
  <c r="E175"/>
  <c r="C175"/>
  <c r="B175"/>
  <c r="E174"/>
  <c r="C174"/>
  <c r="B174"/>
  <c r="C157"/>
  <c r="E157"/>
  <c r="G157"/>
  <c r="C156"/>
  <c r="E156"/>
  <c r="G156"/>
  <c r="C155"/>
  <c r="E155"/>
  <c r="G155"/>
  <c r="E154"/>
  <c r="E6" s="1"/>
  <c r="G154"/>
  <c r="B155"/>
  <c r="B156"/>
  <c r="B157"/>
  <c r="C96"/>
  <c r="E96"/>
  <c r="G96"/>
  <c r="B96"/>
  <c r="D206" l="1"/>
  <c r="H154"/>
  <c r="D156"/>
  <c r="H93"/>
  <c r="H204"/>
  <c r="H94"/>
  <c r="F156"/>
  <c r="H174"/>
  <c r="H176"/>
  <c r="F206"/>
  <c r="H95"/>
  <c r="D154"/>
  <c r="H156"/>
  <c r="F174"/>
  <c r="F176"/>
  <c r="D204"/>
  <c r="H206"/>
  <c r="F154"/>
  <c r="D174"/>
  <c r="D176"/>
  <c r="F204"/>
  <c r="C34"/>
  <c r="E34"/>
  <c r="G34"/>
  <c r="B34"/>
  <c r="C33"/>
  <c r="E33"/>
  <c r="G33"/>
  <c r="B33"/>
  <c r="B8" s="1"/>
  <c r="C32"/>
  <c r="E32"/>
  <c r="G32"/>
  <c r="B32"/>
  <c r="C31"/>
  <c r="G31"/>
  <c r="B31"/>
  <c r="C14"/>
  <c r="E14"/>
  <c r="G14"/>
  <c r="B14"/>
  <c r="C13"/>
  <c r="G13"/>
  <c r="C12"/>
  <c r="E12"/>
  <c r="F12" s="1"/>
  <c r="G12"/>
  <c r="B12"/>
  <c r="C11"/>
  <c r="J112" i="9"/>
  <c r="G11" i="1"/>
  <c r="B11"/>
  <c r="G8" l="1"/>
  <c r="E9"/>
  <c r="G9"/>
  <c r="B9"/>
  <c r="C9"/>
  <c r="B6"/>
  <c r="C7"/>
  <c r="B7"/>
  <c r="C6"/>
  <c r="E8"/>
  <c r="F8" s="1"/>
  <c r="F31"/>
  <c r="G6"/>
  <c r="E7"/>
  <c r="C8"/>
  <c r="G7"/>
  <c r="H32"/>
  <c r="D31"/>
  <c r="H33"/>
  <c r="D33"/>
  <c r="D32"/>
  <c r="D7" s="1"/>
  <c r="H11"/>
  <c r="H13"/>
  <c r="H31"/>
  <c r="F32"/>
  <c r="F33"/>
  <c r="F11"/>
  <c r="D13"/>
  <c r="D11"/>
  <c r="H6" l="1"/>
  <c r="F112" i="9"/>
  <c r="F6" i="1"/>
  <c r="F7"/>
  <c r="D6"/>
  <c r="D8"/>
  <c r="H7"/>
  <c r="H8"/>
</calcChain>
</file>

<file path=xl/sharedStrings.xml><?xml version="1.0" encoding="utf-8"?>
<sst xmlns="http://schemas.openxmlformats.org/spreadsheetml/2006/main" count="526" uniqueCount="296">
  <si>
    <t>Наименование расходов 
и источников
финансирования</t>
  </si>
  <si>
    <t>План    
бюджетных
ассигнований
на год</t>
  </si>
  <si>
    <t>Профинансировано
 с начала года</t>
  </si>
  <si>
    <t>Фактические
 расходы
с начала года</t>
  </si>
  <si>
    <t>Причина низкого  
  уровня выполнения
&lt;*&gt;</t>
  </si>
  <si>
    <t xml:space="preserve">1.2. Межбюджетные трансферты - всего           </t>
  </si>
  <si>
    <t>1.2.1. Субсидии бюджетам поселений на софинансирование - всего</t>
  </si>
  <si>
    <t xml:space="preserve">1. Бюджетные ассигнования - всего           </t>
  </si>
  <si>
    <t>Кассовые расходы с начала года</t>
  </si>
  <si>
    <t>1.1. Бюджетные инвестиции в объекты         
муниципальной собственности</t>
  </si>
  <si>
    <t>Подпрограмма «Создание общих условий функционирования сельского хозяйства»</t>
  </si>
  <si>
    <t>Подпрограмма «Развитие дошкольного, начального, общего, основного общего, среднего общего образования»</t>
  </si>
  <si>
    <t>Подпрограмма «Развитие системы дополнительного образования детей, выявление и поддержки одаренных детей и молодежи»</t>
  </si>
  <si>
    <t>Подпрограмма «Патриотическое воспитание граждан»</t>
  </si>
  <si>
    <t>Подпрограмма «Наследие Усть-Абаканского района»</t>
  </si>
  <si>
    <t>Подпрограмма «Развитие культурного потенциала Усть-Абаканского района»</t>
  </si>
  <si>
    <t>Подпрограмма «Искусство Усть-Абаканского района»</t>
  </si>
  <si>
    <t>Подпрограмма «Обеспечение реализации муниципальной программы»</t>
  </si>
  <si>
    <t>Подпрограмма «Молодежь Усть-Абаканского района»</t>
  </si>
  <si>
    <t>Подпрограмма «Социальная поддержка детей-сирот и детей, оставшихся без попечения родителей»</t>
  </si>
  <si>
    <t>Подпрограмма «Организация отдыха и оздоровления детей в Усть-Абаканском районе»</t>
  </si>
  <si>
    <t>Подпрограмма «Развитие мер социальной поддержки  отдельных категорий граждан в Усть-Абаканском районе»</t>
  </si>
  <si>
    <t>Подпрограмма «Профилактика правонарушений, обеспечение безопасности и общественного порядка»</t>
  </si>
  <si>
    <t>Подпрограмма «Повышение безопасности дорожного движения»</t>
  </si>
  <si>
    <t>Подпрограмма «Профилактика безнадзорности и правонарушений несовершеннолетних»</t>
  </si>
  <si>
    <t>Подпрограмма «Профилактика террористической и экстремистской деятельности»</t>
  </si>
  <si>
    <t xml:space="preserve">Подпрограмма «Дорожное хозяйство» </t>
  </si>
  <si>
    <t>Подпрограмма «Транспортное обслуживание населения»</t>
  </si>
  <si>
    <t>Подпрограмма «Свой дом»</t>
  </si>
  <si>
    <t>Подпрограмма «Переселение жителей Усть-Абаканского района из аварийного и непригодного для проживания жилищного фонда»</t>
  </si>
  <si>
    <t>Подпрограмма «Обеспечение жильем молодых семей»</t>
  </si>
  <si>
    <t>Подпрограмма «Доступное жилье»</t>
  </si>
  <si>
    <t>Подпрограмма «Модернизация объектов коммунальной инфраструктуры»</t>
  </si>
  <si>
    <t>Подпрограмма «Чистая вода»</t>
  </si>
  <si>
    <t>Наименование выполненных
мероприятий за отчетный период</t>
  </si>
  <si>
    <t>тыс.руб.</t>
  </si>
  <si>
    <t>№ п/п</t>
  </si>
  <si>
    <t>Муниципальная программа</t>
  </si>
  <si>
    <t xml:space="preserve">План на год </t>
  </si>
  <si>
    <t>Информация о выполненных мероприятиях</t>
  </si>
  <si>
    <t>МБ</t>
  </si>
  <si>
    <t>РХ</t>
  </si>
  <si>
    <t>РФ</t>
  </si>
  <si>
    <t>Всего</t>
  </si>
  <si>
    <t>1.</t>
  </si>
  <si>
    <t>1.1.</t>
  </si>
  <si>
    <t>1.2.</t>
  </si>
  <si>
    <t>2.</t>
  </si>
  <si>
    <t>3.</t>
  </si>
  <si>
    <t>4.</t>
  </si>
  <si>
    <t>5.</t>
  </si>
  <si>
    <t>Муниципальная программа «Повышение эффективности и управления муниципальными финансами Усть-Абаканского района»</t>
  </si>
  <si>
    <t>6.</t>
  </si>
  <si>
    <t>7.</t>
  </si>
  <si>
    <t>7.1.</t>
  </si>
  <si>
    <t>Подпрограмма «Развитие дошкольного, начального, общего, основного общего, среднего образования»</t>
  </si>
  <si>
    <t>7.2.</t>
  </si>
  <si>
    <t>7.3.</t>
  </si>
  <si>
    <t>Подпрограмма «Патриотическое воспитание»</t>
  </si>
  <si>
    <t>8.</t>
  </si>
  <si>
    <t>Подпрограмма «Обеспечение реализации муниципальной  программы»</t>
  </si>
  <si>
    <t>9.</t>
  </si>
  <si>
    <t>10.</t>
  </si>
  <si>
    <t>11.</t>
  </si>
  <si>
    <t>12.</t>
  </si>
  <si>
    <t>12.1.</t>
  </si>
  <si>
    <t>12.2.</t>
  </si>
  <si>
    <t>Подпрограмма «Развитие мер социальной поддержки отдельных категорий граждан в Усть-Абаканском районе»</t>
  </si>
  <si>
    <t>13.</t>
  </si>
  <si>
    <t>14.</t>
  </si>
  <si>
    <t>Подпрограмма  «Повышение безопасности дорожного движения»</t>
  </si>
  <si>
    <t>14.4.</t>
  </si>
  <si>
    <t>15.</t>
  </si>
  <si>
    <t>16.</t>
  </si>
  <si>
    <t>16.1.</t>
  </si>
  <si>
    <t>16.2.</t>
  </si>
  <si>
    <t>17.</t>
  </si>
  <si>
    <t>ВСЕГО по муниципальным программам:</t>
  </si>
  <si>
    <t xml:space="preserve">Заместитель Главы администрации </t>
  </si>
  <si>
    <t>Усть-Абаканского района по финансам и экономике</t>
  </si>
  <si>
    <t>- руководитель УФиЭ администрации Усть-Абаканского района</t>
  </si>
  <si>
    <t>Н.А. Потылицына</t>
  </si>
  <si>
    <t>Исполнитель</t>
  </si>
  <si>
    <t>Сконина К.В. 2-18-52</t>
  </si>
  <si>
    <t>&lt;*&gt; Заполняется при выполнении за квартал менее 25% мероприятий Программы.</t>
  </si>
  <si>
    <t>Финансирование производилось по фактическим расходам</t>
  </si>
  <si>
    <t>Финансирование производилось по фактическим расходам.</t>
  </si>
  <si>
    <t>Расходы на мероприятия по профилактике терроризма и экстремизма не производились</t>
  </si>
  <si>
    <t>Обеспечение деятельности органов местного самоуправления</t>
  </si>
  <si>
    <t>Мероприятия, направленные на патриотическое воспитание граждан.</t>
  </si>
  <si>
    <t>Обеспечение мер социальной поддержки детей-сирот и детей, оставшихся без попечения родителей.</t>
  </si>
  <si>
    <t>ИНФОРМАЦИЯ</t>
  </si>
  <si>
    <t xml:space="preserve"> о реализации муниципальных программ, действующих на территории Усть-Абаканского района Республики Хакасия</t>
  </si>
  <si>
    <t>ОТЧЕТ</t>
  </si>
  <si>
    <r>
      <t xml:space="preserve">1.1. Бюджетные инвестиции в объекты         
муниципальной собственности </t>
    </r>
    <r>
      <rPr>
        <sz val="8"/>
        <rFont val="Times New Roman"/>
        <family val="1"/>
        <charset val="204"/>
      </rPr>
      <t>(ВР 410)</t>
    </r>
  </si>
  <si>
    <r>
      <t xml:space="preserve">1.2.1. Субсидии бюджетам поселений на софинансирование - всего </t>
    </r>
    <r>
      <rPr>
        <sz val="8"/>
        <rFont val="Times New Roman"/>
        <family val="1"/>
        <charset val="204"/>
      </rPr>
      <t>(ВР 522 Субсидии на софинансирование капитальных вложений в объекты муниципальной собственности)</t>
    </r>
  </si>
  <si>
    <t>1.Обеспечение деятельности подведомственных учреждений (муниципальное автономное учреждение «Усть-Абаканский загородный лагерь Дружба»</t>
  </si>
  <si>
    <t>1.Обеспечение развития отрасли (Органы местного самоуправления).                                                                           2.Оценка недвижимости, признание прав и регулирование отношений по государственной и муниципальной собственности.                                                                                                    3.Мероприятия в сфере развития земельно-имущественных отношений.</t>
  </si>
  <si>
    <t>3.1.</t>
  </si>
  <si>
    <t>3.2.</t>
  </si>
  <si>
    <t>3.3.</t>
  </si>
  <si>
    <t>5.1.</t>
  </si>
  <si>
    <t>5.2.</t>
  </si>
  <si>
    <t>5.3.</t>
  </si>
  <si>
    <t>5.4.</t>
  </si>
  <si>
    <t>5.5.</t>
  </si>
  <si>
    <t>10.1.</t>
  </si>
  <si>
    <t>10.2.</t>
  </si>
  <si>
    <t>10.3.</t>
  </si>
  <si>
    <t>10.4.</t>
  </si>
  <si>
    <t>Главный специалист экономического отдела</t>
  </si>
  <si>
    <t>Управления финансов и экономики администрации Усть-Абаканского района</t>
  </si>
  <si>
    <r>
      <t>1.2. Межбюджетные трансферты - всего</t>
    </r>
    <r>
      <rPr>
        <sz val="8"/>
        <rFont val="Times New Roman"/>
        <family val="1"/>
        <charset val="204"/>
      </rPr>
      <t xml:space="preserve"> (РФ+РХ+ВР 540 Иные межбюджетные трансферты)   </t>
    </r>
    <r>
      <rPr>
        <b/>
        <sz val="12"/>
        <rFont val="Times New Roman"/>
        <family val="1"/>
        <charset val="204"/>
      </rPr>
      <t xml:space="preserve">       </t>
    </r>
  </si>
  <si>
    <t>Процент финансирования к плану на год</t>
  </si>
  <si>
    <t>Процент кассовых расходов к плану на год</t>
  </si>
  <si>
    <t>Процент фактических расходов к плану на год</t>
  </si>
  <si>
    <t>Муниципальная программа «Развитие физической культуры и спорта в Усть-Абаканском районе»</t>
  </si>
  <si>
    <t>Муниципальная программа «Социальная поддержка граждан»</t>
  </si>
  <si>
    <t>Муниципальная программа «Противодействие незаконному обороту наркотиков, снижение масштабов наркотизации населения в Усть-Абаканском районе»</t>
  </si>
  <si>
    <t xml:space="preserve">Муниципальная программа «Обеспечение общественного порядка и противодействие преступности в Усть-Абаканском районе» </t>
  </si>
  <si>
    <t>Муниципальная программа «Развитие туризма в Усть-Абаканском районе»</t>
  </si>
  <si>
    <t>Муниципальная программа «Развитие транспортной системы Усть-Абаканского района»</t>
  </si>
  <si>
    <t xml:space="preserve">Муниципальная программа «Жилище» 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</si>
  <si>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районе» </t>
  </si>
  <si>
    <t>Муниципальная программа «Развитие торговли в Усть-Абаканском районе»</t>
  </si>
  <si>
    <t>Муниципальная программа «Развитие муниципального имущества в Усть-Абаканском районе»</t>
  </si>
  <si>
    <t>Муниципальная программа «Культура Усть-Абаканского района»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</si>
  <si>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объектах»</t>
  </si>
  <si>
    <t>Муниципальная программа «Развитие  образования  в  Усть-Абаканском районе»</t>
  </si>
  <si>
    <t>Муниципальная программа «Развитие субъектов малого и среднего предпринимательства в Усть-Абаканском районе»</t>
  </si>
  <si>
    <t xml:space="preserve">Муниципальная программа «Развитие агропромышленного комплекса Усть-Абаканского района и социальной сферы на селе» </t>
  </si>
  <si>
    <t>Муниципальная программа «Жилище»</t>
  </si>
  <si>
    <t>Муниципальная программа «Комплексная программа модернизации и реформирования жилищно-коммунального хозяйства в Усть-Абаканском районе»</t>
  </si>
  <si>
    <t>Муниципальная программа «Повышение эффективности управления муниципальными финансами Усть-Абаканского района»</t>
  </si>
  <si>
    <t>Муниципальная программа «Развитие образования в Усть-Абаканском районе»</t>
  </si>
  <si>
    <t>Муниципальная программа «Развитие агропромышленного комплекса Усть-Абаканского района и социальной сферы на селе»</t>
  </si>
  <si>
    <r>
      <rPr>
        <u/>
        <sz val="12"/>
        <color theme="1"/>
        <rFont val="Times New Roman"/>
        <family val="1"/>
        <charset val="204"/>
      </rPr>
      <t>Социальные выплаты гражданам, в соответствии с действующим законодательством: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1.Доплаты к пенсиям муниципальным служащим                                                                     2.Оказание материальной помощи малообеспеченным категориям населения                                                                                                                                            3.Обеспечение мер социальной поддержки специалистов культуры, проживающих в сельской местности                                                                                              4.Оказание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                                                                                                                 </t>
    </r>
    <r>
      <rPr>
        <u/>
        <sz val="12"/>
        <color theme="1"/>
        <rFont val="Times New Roman"/>
        <family val="1"/>
        <charset val="204"/>
      </rPr>
      <t>Осуществление государственных полномочий по выплатам гражданам, имеющим детей: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1.Компенсация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                                                                                                 </t>
    </r>
  </si>
  <si>
    <t>1.Обеспечение мер социальной поддержки специалистов культуры, проживающих в сельской местности                                                                                                                       2.Компенсация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</t>
  </si>
  <si>
    <r>
      <t xml:space="preserve">Выполнено с начала года % </t>
    </r>
    <r>
      <rPr>
        <b/>
        <sz val="10"/>
        <color theme="1"/>
        <rFont val="Times New Roman"/>
        <family val="1"/>
        <charset val="204"/>
      </rPr>
      <t>(гр.10/гр.6х100)</t>
    </r>
  </si>
  <si>
    <r>
      <rPr>
        <b/>
        <sz val="14"/>
        <color theme="1"/>
        <rFont val="Times New Roman"/>
        <family val="1"/>
        <charset val="204"/>
      </rPr>
      <t>Поддержка муниципальных программ формирования современной городской среды: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^Соглашение между Минстроем РХ и Усть-Абаканским поссоветом находится в стадии заключения. Планируется реализовать 30 проекта по благоустройству дворовых территорий МКД и 2 проекта по благоустройству общественных территорий.
</t>
    </r>
  </si>
  <si>
    <t>14.1.</t>
  </si>
  <si>
    <t>Подпрограмма «Комплексное развитие сельских территорий»</t>
  </si>
  <si>
    <t xml:space="preserve">3.Капитальный ремонт, ремонт автомобильных дорог общего пользования местного значения городских округов и поселений, малых и отдаленных сел Республики - </t>
  </si>
  <si>
    <t>3. Мероприятия, направленные на решение вопросов по организации теплоснабжения в период отопительного периода</t>
  </si>
  <si>
    <r>
      <rPr>
        <b/>
        <sz val="14"/>
        <color theme="1"/>
        <rFont val="Times New Roman"/>
        <family val="1"/>
        <charset val="204"/>
      </rPr>
      <t xml:space="preserve">Региональный проект Республики Хакасия «Успех каждого ребенка»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1.Создание в общеобразовательных организациях, расположенных в сельской местности, условий для занятий физической культурой и спортом - , из них  </t>
    </r>
    <r>
      <rPr>
        <b/>
        <sz val="14"/>
        <color theme="1"/>
        <rFont val="Times New Roman"/>
        <family val="1"/>
        <charset val="204"/>
      </rPr>
      <t>(РФ),  (РХ),  (МБ)</t>
    </r>
    <r>
      <rPr>
        <sz val="14"/>
        <color theme="1"/>
        <rFont val="Times New Roman"/>
        <family val="1"/>
        <charset val="204"/>
      </rPr>
      <t xml:space="preserve"> </t>
    </r>
  </si>
  <si>
    <t>Муниципальная программа «Улучшение условий и охраны труда в Усть-Абаканском районе»</t>
  </si>
  <si>
    <t>Мероприятия в сфере развития торговли на 1 квартал 2021 г.не были запланированы.</t>
  </si>
  <si>
    <r>
      <rPr>
        <b/>
        <sz val="14"/>
        <rFont val="Times New Roman"/>
        <family val="1"/>
        <charset val="204"/>
      </rPr>
      <t>3.Капитальный ремонт в муниципальных учреждениях, в том числе проектно-сметная документация -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                                                                          ^Капитальный ремонт ограждения д/с Родничок - 139,5;                                                                                                                                      ^Капитальный ремонт теплового узла учета д/с Родничок - 109,4;                                                                                                                                   ^Капитальный ремонт теневого навесов д/с Родничок - 151,1. </t>
    </r>
  </si>
  <si>
    <t>^Огнезащит.обраб.кровли - 21,1 (д/с Родничок);                                                                                                                                                                 ^Ремонт кровли гаража - 198,3 (д/с Ромашка);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металлоискателей - 27,5 (д/с Радуга - 4,59, д/с Ласточка - 4,59, д/с Рябинушка - 4,59, д/с Ромашка - 4,59, д/с Аленушка - 4,59, д/с Солнышко - 4,59);                                                                                                              ^Антитеррористическая безопасность: установка, дооборудование систем видеонаблюдения - 75,9 (д/с Солнышко - 37,1; д/с Радуга - 38,8);                                                                                                                                                                                                                                                      ^Разработка ПСД на ремонт АУПС - 22,3 (д/с Солнышко);                                                                                                                                                                                    ^Установка, ремонт АУПС - 445,3 (д/с Ромашка - 24,8; д/с Солнышко - 400,0; д/с Ласточка - 12,8);                                                          ^Установка КТС - 58,8 (д/с Ромашка - 11,8; д/с Радуга - 11,8; д/с Солнышко - 9,9; д/с Аленушка - 12,5; д/с Ласточка - 12,8);                                                                                                                                                                                                                                    ^Ремонт канализации - 299,5 (д/с Ласточка);                                                                                                                           ^Ремонт асфальтового покрытия - 515,3 (д/с Родничок);                                                                                                     ^Ремонт ограждения - 399,4 (д/с Родничок - 199,9; д/с Ромащка - 199,5);                                                                                                                                               ^Приобретение пособий для каб.логопеда - 1,6 (д/с Калинка);                                                                                                   ^Проверка смет.стоимости на замену окон - 6,5 (д/с Ласточка);                                                                                            ^Ремонт помещений - 844,5 (д/с Рябинушка - 744,1; д/с Солнышко - 100,4 (овощехранилище)).</t>
  </si>
  <si>
    <r>
      <rPr>
        <b/>
        <sz val="14"/>
        <rFont val="Times New Roman"/>
        <family val="1"/>
        <charset val="204"/>
      </rPr>
      <t>7. Частичное погашение кредиторской задолженности</t>
    </r>
    <r>
      <rPr>
        <sz val="14"/>
        <rFont val="Times New Roman"/>
        <family val="1"/>
        <charset val="204"/>
      </rPr>
      <t xml:space="preserve"> -  из них </t>
    </r>
    <r>
      <rPr>
        <b/>
        <sz val="14"/>
        <rFont val="Times New Roman"/>
        <family val="1"/>
        <charset val="204"/>
      </rPr>
      <t xml:space="preserve"> (РХ),  (МБ)</t>
    </r>
    <r>
      <rPr>
        <sz val="14"/>
        <rFont val="Times New Roman"/>
        <family val="1"/>
        <charset val="204"/>
      </rPr>
      <t xml:space="preserve"> Прочие расходы (пени, штрафы).</t>
    </r>
  </si>
  <si>
    <t>Финансирование проводилось по фактическим расходам согласно заявкам</t>
  </si>
  <si>
    <t>1.Обеспечение деятельности органов местного самоуправления;
2.Охрана биотермической ямы.</t>
  </si>
  <si>
    <t>Осуществление отдельных государственных полномочий по предупреждению и ликвидации болезней животных</t>
  </si>
  <si>
    <t xml:space="preserve">Финансирование проводилось по фактическим расходам </t>
  </si>
  <si>
    <r>
      <t xml:space="preserve">4.Мероприятия по подготовке градостроительной документации - , </t>
    </r>
    <r>
      <rPr>
        <sz val="14"/>
        <color theme="1"/>
        <rFont val="Times New Roman"/>
        <family val="1"/>
        <charset val="204"/>
      </rPr>
      <t>в том числе: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^</t>
    </r>
    <r>
      <rPr>
        <sz val="14"/>
        <color theme="1"/>
        <rFont val="Times New Roman"/>
        <family val="1"/>
        <charset val="204"/>
      </rPr>
      <t>Научно-исследовательские работы по разработке проекта внесения изменений в ген.план. И проект внесения изменений в правила землепользования и застройки территории Опытненского сельского совета, Райковского сельского совета</t>
    </r>
  </si>
  <si>
    <t>Финансирование не осуществлялось в связи с проведением процедуры торгов, в настоящий момент идет процедура заключения муниципального контракта</t>
  </si>
  <si>
    <r>
      <t xml:space="preserve">2. Строительство и реконструкцию объектов коммунальной инфраструктуры, в т.ч. разработка проектно-сметной документации -  </t>
    </r>
    <r>
      <rPr>
        <sz val="14"/>
        <rFont val="Times New Roman"/>
        <family val="1"/>
        <charset val="204"/>
      </rPr>
      <t>в том числе:                                                                                                               ^</t>
    </r>
    <r>
      <rPr>
        <b/>
        <sz val="14"/>
        <rFont val="Times New Roman"/>
        <family val="1"/>
        <charset val="204"/>
      </rPr>
      <t xml:space="preserve">    </t>
    </r>
  </si>
  <si>
    <r>
      <t xml:space="preserve">2.Содержание, капитальный ремонт и строительство дорог общего пользования, в том числе разработка ПСД - </t>
    </r>
    <r>
      <rPr>
        <sz val="14"/>
        <rFont val="Times New Roman"/>
        <family val="1"/>
        <charset val="204"/>
      </rPr>
      <t xml:space="preserve">0,0 , в том числе: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</t>
    </r>
  </si>
  <si>
    <t xml:space="preserve">Выполнение мероприятий запланированы на 2-4 квартал 2021г   </t>
  </si>
  <si>
    <t>Организация межмуниципального транспортного обслуживания населения</t>
  </si>
  <si>
    <r>
      <t xml:space="preserve">Развитие архивного дела:                                                                                                                                                                                                       1. Мероприятия по поддержке и развитию культуры, искусства и архивного дела - 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^Оплата по гражданско-правовому договору специалисту за работу по созданию электронного архива - 79,7;                                                                                                                                                                                                                                     ^Приобретение металлических архивных шкафов – стеллажей -17,6;                                                                                                               ^Приобретение металлических шкафов для хранения НСА - 21,8;                                                                                                  ^Приобретение архивных коробов - 30,0.</t>
    </r>
  </si>
  <si>
    <t>Отсутствие финансирования по налогам из республиканского бюджета РХ</t>
  </si>
  <si>
    <t>Мероприятия в области улучшений условий и охраны труда</t>
  </si>
  <si>
    <t>Расходы на выплаты персоналу муниципальных органов</t>
  </si>
  <si>
    <r>
      <rPr>
        <b/>
        <sz val="14"/>
        <color theme="1"/>
        <rFont val="Times New Roman"/>
        <family val="1"/>
        <charset val="204"/>
      </rPr>
      <t>Организация межмуниципального транспортного обслуживания населения</t>
    </r>
    <r>
      <rPr>
        <sz val="14"/>
        <color theme="1"/>
        <rFont val="Times New Roman"/>
        <family val="1"/>
        <charset val="204"/>
      </rPr>
      <t xml:space="preserve"> - Произведена выплата перевозчику маршрута №113 "п.Усть-Абакан - п.Расцвет - п.Тепличный - с Зеленое"</t>
    </r>
  </si>
  <si>
    <t>за 1 полугодие 2021 года.</t>
  </si>
  <si>
    <t xml:space="preserve"> о реализации муниципальных программ, действующих на территории Усть-Абаканского района Республики Хакасия за 1 полугодие 2021 года.</t>
  </si>
  <si>
    <t xml:space="preserve"> </t>
  </si>
  <si>
    <r>
      <rPr>
        <b/>
        <sz val="14"/>
        <rFont val="Times New Roman"/>
        <family val="1"/>
        <charset val="204"/>
      </rPr>
      <t xml:space="preserve">Мероприятия в сфере поддержки малого и среднего предпринимательства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 Организация и проведение районного конкурса «Предприниматель 2020 года»                                                                     </t>
    </r>
  </si>
  <si>
    <t xml:space="preserve">Организация и проведение районного конкурса «Предприниматель 2020 года»     </t>
  </si>
  <si>
    <t>Документы на компенсацию затрат от Московского потребительского общества, осуществляющего доставку в 2020 г. продуктовых и непродуктовых товаров жителям иных населенных пунктов, не имеющих стационарных точек торговли, в 1 полугодии 2021 г. не предоставлялись.</t>
  </si>
  <si>
    <r>
      <rPr>
        <b/>
        <sz val="14"/>
        <color theme="1"/>
        <rFont val="Times New Roman"/>
        <family val="1"/>
        <charset val="204"/>
      </rPr>
      <t xml:space="preserve">1.Мероприятия, направленные на стимулирование деловой активности хозяйствующих субъектов, осуществляющих торговую деятельность - </t>
    </r>
    <r>
      <rPr>
        <sz val="14"/>
        <color theme="1"/>
        <rFont val="Times New Roman"/>
        <family val="1"/>
        <charset val="204"/>
      </rPr>
      <t xml:space="preserve">Проведение районного конкурса "Лучшее предприятие торговли" запланировано на 4 кв. 2021 г.;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2.Возмещение части затрат хозяйствующим субъектам, осуществляющим торговую деятельность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 xml:space="preserve">- </t>
    </r>
    <r>
      <rPr>
        <sz val="14"/>
        <color theme="1"/>
        <rFont val="Times New Roman"/>
        <family val="1"/>
        <charset val="204"/>
      </rPr>
      <t>Документы на компенсацию затрат от Московского потребительского общества, осуществляющего доставку в 2020 г. продуктовых и непродуктовых товаров жителям малых сел, не имеющих стационарных точек торговли, в 1 полугодии 2021 г. не предоставвлялись.</t>
    </r>
  </si>
  <si>
    <t>Приобретение 11 систем оповещения населения, опашка населенных пунктов Чарковского, Калининского, Доможаковского, Весенненского и Расцветовского сельсоветов.</t>
  </si>
  <si>
    <t>Финансирование по фактическим расходам, мероприятия запланированы на 2 полугодие 2021.</t>
  </si>
  <si>
    <t>Подготовка документов для проведения аукциона по приобретению компьютера для ЕДДС, получения поселениями межбюджетного трансферта на опашку населенных пунктов</t>
  </si>
  <si>
    <t>Перечислена субсидия 5-м молодым семьям</t>
  </si>
  <si>
    <r>
      <rPr>
        <b/>
        <sz val="14"/>
        <color theme="1"/>
        <rFont val="Times New Roman"/>
        <family val="1"/>
        <charset val="204"/>
      </rPr>
      <t>Содействие в обеспеченности жилыми помещениями молодых семей - 2800,4: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^Предоставление социальной выплаты 5-м участникам подпрограммы - </t>
    </r>
    <r>
      <rPr>
        <b/>
        <sz val="14"/>
        <color theme="1"/>
        <rFont val="Times New Roman"/>
        <family val="1"/>
        <charset val="204"/>
      </rPr>
      <t>374,4 (МБ), 822,2(РХ), 1603,8(РФ)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</si>
  <si>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Районная антинаркотическая акция «Здоровая Россия-общее дело»</t>
  </si>
  <si>
    <t>Выполнение мероприятий запланировано на 3-4 кварталы 2021 года</t>
  </si>
  <si>
    <r>
      <rPr>
        <b/>
        <sz val="14"/>
        <color theme="1"/>
        <rFont val="Times New Roman"/>
        <family val="1"/>
        <charset val="204"/>
      </rPr>
      <t>Мероприятия по профилактике злоупотребления наркотиками и их незаконного оборота</t>
    </r>
    <r>
      <rPr>
        <sz val="14"/>
        <color theme="1"/>
        <rFont val="Times New Roman"/>
        <family val="1"/>
        <charset val="204"/>
      </rPr>
      <t xml:space="preserve"> -</t>
    </r>
    <r>
      <rPr>
        <b/>
        <sz val="14"/>
        <color theme="1"/>
        <rFont val="Times New Roman"/>
        <family val="1"/>
        <charset val="204"/>
      </rPr>
      <t xml:space="preserve"> 3,0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^Районная антинаркотическая акция «Здоровая Россия-общее дело» - 3,0 (Изготовление баннера «Здоровая семья. Здоровая Россия»). </t>
    </r>
  </si>
  <si>
    <t>Поддержка и развитие систем коммунального комплекса</t>
  </si>
  <si>
    <t>Работы ведутся. Оплата будет произведена в третьем квартале 2021.</t>
  </si>
  <si>
    <r>
      <rPr>
        <b/>
        <sz val="14"/>
        <rFont val="Times New Roman"/>
        <family val="1"/>
        <charset val="204"/>
      </rPr>
      <t xml:space="preserve">Поддержка объектов коммунальной инфраструктуры: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1. Субсидии муниципальным казенным предприятиям на капитальный ремонт объектов коммунальной инфраструктуры (МКП "ЖКХ усть-Абаканского района") - </t>
    </r>
    <r>
      <rPr>
        <sz val="14"/>
        <rFont val="Times New Roman"/>
        <family val="1"/>
        <charset val="204"/>
      </rPr>
      <t xml:space="preserve">Работы ведутся. Оплата будет произведена в третьем квартале 2021.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</si>
  <si>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r>
      <rPr>
        <b/>
        <sz val="14"/>
        <color theme="1"/>
        <rFont val="Times New Roman"/>
        <family val="1"/>
        <charset val="204"/>
      </rPr>
      <t>Обеспечение деятельности органов местного самоуправления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- 4188,7,</t>
    </r>
    <r>
      <rPr>
        <sz val="14"/>
        <color theme="1"/>
        <rFont val="Times New Roman"/>
        <family val="1"/>
        <charset val="204"/>
      </rPr>
      <t xml:space="preserve"> в том числе: заработная плата - 2735,6; страховые взносы - 700,3; услуги связи - 43,3; коммунальные услуги - 41,5; работы, услуги по содержанию имущества - 30,8; прочие работы, услуги - 215,7; увеличение стоимости основных средств - 278,6; увеличение стоимости мат.запасов - 141,9; прочие налоги и сборы - 1,0.</t>
    </r>
  </si>
  <si>
    <r>
      <rPr>
        <b/>
        <sz val="14"/>
        <rFont val="Times New Roman"/>
        <family val="1"/>
        <charset val="204"/>
      </rPr>
      <t>1.Осуществление муниципальных функций в финансовой сфере - 6643,3:  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 xml:space="preserve">Обеспечение деятельности УФиЭ, в том числе: заработная плата – 4423,7; начисления на выплаты по оплате труда – 1281,3; услуги связи – 60,0; работы, услуги по содержанию имущества – 37,2; прочие работы, услуги – 411,6; страхование - 1,5; увеличение стоимости основных средств – 376,8; увеличение стоимости материальных запасов – 51,0; прочие расходы – 0,2.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2.Выравнивание бюджетной обеспеченности и обеспечение сбалансированности бюджетов муниципальных образований Усть-Абаканского района - 56496,0: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^Дотации на выравнивание бюджетной обеспеченности поселений - 53982,4;                                                                   ^Иные межбюджетные трансферты на поддержку мер по обеспечению сбалансированности бюджетов поселений - 2513,6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</si>
  <si>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t xml:space="preserve">Проведение мероприятий предусмотрено в 3 и 4 кварталах 2021 года. </t>
  </si>
  <si>
    <t>1.  Проведение спортивных мероприятий, обеспечение подготовки команд – 85,8;                                                                                                                                                             2.  Обеспечение развития отрасли физической культуры и спорта, в т.ч.  Мероприятия в сфере физической культуры и спорта – 75,0; Укрепление материально-технической базы – 76,3;  Капитальный ремонт в муниципальных учреждениях, в том числе проектно-сметная документация-356,0; Создание условий для занятий физической культурой и спортом – 361,6;                                                                                                           3. Физкультурно-оздоровительная работа с различными категориями населения – 206,6.</t>
  </si>
  <si>
    <t xml:space="preserve">16.Проведение XIV-й Спартакиады Усть-Абаканского района, посвященной Победе советского народа в ВОВ – 39,72;                                                                                                                                                                                    17.Спартакиада ГТО среди детей дошкольных учреждений, посвященной 90-летию создания Всесоюзного физкультурного комплекса «Готов к труду и обороне СССР» - 4,8;                                                                                                                18.Турнир по мини-футболу, посвященный памяти героя Советского союза Доможакова М.Е. в аал.Чарков – 3,4;                                                                                                                                                                                                                    19.Открытое первенство по мини-футболусреди юношей 2009-2010 гг.р., посвщенный празднованию 76-й годовщины Победы в ВОВ – 5,1;                                                                                                                                                                                 20.Спартакиада среди лиц с поражением (нарушением) опорно-двигательного аппарата - 3,6;                                                21.Районный турнир по пулевой стрельбе посвященный Победе в ВОВ – 3,58;                                                                                        22.Открытый районный турнир по греко-римской борьбе памяти Н.Н. Доможакова – 6,0;                                                                                  23.Шахматный турнир в честь Дня Победы – 5,0.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</si>
  <si>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1.Проведение спортивных мероприятий, обеспечение подготовки команд - 85,8,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1.Краевой турнир по баскетболу на «Енисее» среди девушек до 15 лет - 5,2;                                                                                      2.Первенство Красноярского края по армейскому рукопашному бою среди допризывной молодежи - 1,5; 3.Чемпионат Сибирского Федерального округа по боксу среди женщин 2002-1981 гг.р.-19,6;                                                                          4.Открытое первенство г.Красноярск по боксу - 7,8;                                                                                                                        5.Межрайонный турнир по волейболу среди девушек 2003 г.р. в с.Новоселово - 11,5;                                                                                           6.Фестиваль единоборств «Всероссийский турнир SIBERIA OPEN по киосике каратэ - 6,3;                                                             7.Участие в «Лиге Сибири» по баскетболу среди юношей в г.Ачинск – 8,2;                                                                            8.Первенство России среди юношей и девушек 14-15, 16-17 лет, юниоров и юниорок 18-21 год по рукопашному бою в г. Москва – 19,3;                                                                                                                                                             9.Республиканские соревнования по футболу «Кубок Победы» - 3,0;                                                                                       10.Районный турнир по мини-футболу аал Чарков - 3,4.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</si>
  <si>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2.Обеспечение развития отрасли физической культуры и спорта - 868,9, </t>
    </r>
    <r>
      <rPr>
        <sz val="14"/>
        <rFont val="Times New Roman"/>
        <family val="1"/>
        <charset val="204"/>
      </rPr>
      <t xml:space="preserve">в том числе:                                       1.Мероприятия в сфере физической культуры и спорта - 75,0 (Ресертификация объекта спорта – хоккейный корт);                                                                                                                                                                                           2.Укрепление материально-технической базы - 76,3 (Приобретение спорт инвентаря: лыжные комплекты - 44,3, мячи - 32,0);                                                                                                                                                                                                                                                                                                                                                                 3.Капитальный ремонт в муниципальных учреждениях, в том числе ПСД - 356,0 (Выполнение сметной документации на кап.ремонт полов спортзала, отмостки и фасада здания - 60,0; Капитальный ремонт автоматической пожарной сигнализации Усть-Абаканской СШ – 296,0);                                                                                       4.Создание условий для занятий физической культурой и спортом - 361,6 (Аренда льда для подготовки хоккейной команды к Всероссийским соревнованиям – 64,0; Приобретение и установка светильников на вышки – 297,6).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</t>
    </r>
  </si>
  <si>
    <t>Мероприятия предусмотрены в 3 и 4 кварталах 2021 года</t>
  </si>
  <si>
    <t xml:space="preserve">1. Обеспечение развития отрасли туризма – 567,8;                                    2.   Содействие формирования туристической инфраструктуры и материально-технической базы – 12,0;  3.   Организация, координация туристической деятельности и продвижения туристического продукта – 21,7. </t>
  </si>
  <si>
    <r>
      <rPr>
        <b/>
        <sz val="14"/>
        <rFont val="Times New Roman"/>
        <family val="1"/>
        <charset val="204"/>
      </rPr>
      <t>1.Обеспечение деятельности подведомственных учреждений (МАУ "Музей "Древние курганы Салбыкской степи") - 567,8,</t>
    </r>
    <r>
      <rPr>
        <sz val="14"/>
        <rFont val="Times New Roman"/>
        <family val="1"/>
        <charset val="204"/>
      </rPr>
      <t xml:space="preserve"> в том числе: Оплата труда – 360,85; Начисления на выплаты по оплате труда – 100,81; Страхование автомоб. – 3,26; Прочие расходы – 9,46 (трансп.налог-0,33, налог на имущ.-9,13); 5.Увеличение стоимости ГСМ – 74,24; 6.Увеличение строит.материалов – 6,8; 7.Увеличение стоимости прочих материальных запасов – 5,14; 8.Увеличение стоимости мягк.инвентаря – 1,39; 9.Увеличение стоимости проч.расходов – 5,85.                                                                                                                                                                                 </t>
    </r>
  </si>
  <si>
    <r>
      <t xml:space="preserve">3.Обеспечение деятельности подведомственных учреждений (обеспечение деятельности МКУ "Усть-Абаканская районная правовая служба" - 4015,0, </t>
    </r>
    <r>
      <rPr>
        <sz val="14"/>
        <rFont val="Times New Roman"/>
        <family val="1"/>
        <charset val="204"/>
      </rPr>
      <t>из них: Обеспечение деятельности МКУ "Усть-Абаканская районная правовая служба", в том числе: заработная плата - 2912,3; начисления на выплаты по оплате труда – 652,6; командировочные расходы - 21,3; услуги связи – 36,7; работы, услуги по содержанию имущества – 2,3; прочие работы, услуги – 48,6; страхование - 2,0; увеличение стоимости основных средств - 154,8; увеличение стоимости материальных запасов – 184,2; транспортный налог – 0,2.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4.Осуществление государственных полномочий по образованию и обеспечению деятельности комиссий по делам несовершеннолетних и защите их прав - 264,7 (РХ)                                                                                                                                                                                                                                                                                                                                                                                                                                                5.Осуществление государственных полномочий по созданию, организации и обеспечению деятельности административных комиссий муниципальных образований - 298,1 (РХ).                                                                                                                6.Осуществление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 - 15,0 (РХ)                                                                      7.Дополнительное профессиональное образование муниципальных служащих и глав муниципальных образований - </t>
    </r>
    <r>
      <rPr>
        <sz val="14"/>
        <rFont val="Times New Roman"/>
        <family val="1"/>
        <charset val="204"/>
      </rPr>
      <t xml:space="preserve">181,5, из них: </t>
    </r>
    <r>
      <rPr>
        <b/>
        <sz val="14"/>
        <rFont val="Times New Roman"/>
        <family val="1"/>
        <charset val="204"/>
      </rPr>
      <t xml:space="preserve">11,6 (МБ); 169,9 (РХ)  </t>
    </r>
    <r>
      <rPr>
        <sz val="14"/>
        <rFont val="Times New Roman"/>
        <family val="1"/>
        <charset val="204"/>
      </rPr>
      <t>Обучение прошли 28 человек</t>
    </r>
    <r>
      <rPr>
        <b/>
        <sz val="14"/>
        <rFont val="Times New Roman"/>
        <family val="1"/>
        <charset val="204"/>
      </rPr>
      <t xml:space="preserve">                                            </t>
    </r>
  </si>
  <si>
    <t>выполнены мероприятия по зимнему содержанию и ремонтному профилированию дорог общего пользования местного значения</t>
  </si>
  <si>
    <t>Работы выполнены, документы для оплаты работ подрядчиком не предоставлены. Оплата планируется в третьем квартале 2021.</t>
  </si>
  <si>
    <t>Ремонт дорог ул.Тихая, ул.Дачная, д. Чапаева</t>
  </si>
  <si>
    <r>
      <t>1.Мероприятия по обеспечению сохранности существующей сети автомобильных дорог общего пользования местного значения -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3437,8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^Зимнее содержание дорог общего пользования местного значения - 1144,3, (Чарковского с/совета - 530,0; Усть-Бюрского с/совета - 220,0; Вершино-Биджинского с/совета - 88,7; Доможаковского с/совета - 117,7; Опытненского с/совета - 116,7; Московского с/совета - 71,2);                                                                                                                           ^Ремонтное профилирование автомобильных дорог местного значения - 2293,5 (д.Ковыльная - 582,8, в с.Усть-Бюр - 1710,7).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</si>
  <si>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>2.Иные межбюджетные трансферты на содержание, капитальный ремонт и строительство дорог общего пользования, в том числе разработка проектно-сметной документации - 595,7</t>
    </r>
    <r>
      <rPr>
        <sz val="14"/>
        <rFont val="Times New Roman"/>
        <family val="1"/>
        <charset val="204"/>
      </rPr>
      <t>, в том числе:                                                                 ^Ремонт асфальтового покрытия ул, Тихая, д. Чапаева (протяженность 400 м.); ремонтное профилирование дороги ул. Дачная, д. Чапаева (протяженность 450 м.)</t>
    </r>
  </si>
  <si>
    <r>
      <rPr>
        <b/>
        <sz val="14"/>
        <color theme="1"/>
        <rFont val="Times New Roman"/>
        <family val="1"/>
        <charset val="204"/>
      </rPr>
      <t>1.Обеспечение деятельности УИО - 6177,9</t>
    </r>
    <r>
      <rPr>
        <sz val="14"/>
        <color theme="1"/>
        <rFont val="Times New Roman"/>
        <family val="1"/>
        <charset val="204"/>
      </rPr>
      <t xml:space="preserve">, в том числе: заработная плата - 4072,3; начисления на выплаты по оплате труда - 1001,6; командировочные расходы - 23,8; услуги связи - 80,7; конверты - 88,8; транспортные услуги - 133,7; работы, услуги по содержанию имущества - 127,6; прочие работы, услуги - </t>
    </r>
    <r>
      <rPr>
        <sz val="14"/>
        <rFont val="Times New Roman"/>
        <family val="1"/>
        <charset val="204"/>
      </rPr>
      <t>365,1</t>
    </r>
    <r>
      <rPr>
        <sz val="14"/>
        <color theme="1"/>
        <rFont val="Times New Roman"/>
        <family val="1"/>
        <charset val="204"/>
      </rPr>
      <t xml:space="preserve">; страхование - 3,9; приобретение основных средств - 160,7; приобретение материальных запасов - </t>
    </r>
    <r>
      <rPr>
        <sz val="14"/>
        <rFont val="Times New Roman"/>
        <family val="1"/>
        <charset val="204"/>
      </rPr>
      <t>119,7</t>
    </r>
    <r>
      <rPr>
        <b/>
        <sz val="14"/>
        <color theme="1"/>
        <rFont val="Times New Roman"/>
        <family val="1"/>
        <charset val="204"/>
      </rPr>
      <t xml:space="preserve">.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2.Оценка недвижимости, признание прав и регулирование отношений по государственной и муниципальной собственности - 88,0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^Рыночная оценка объектов недвижимости: оценка земельных участков.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</si>
  <si>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4"/>
        <color theme="1"/>
        <rFont val="Times New Roman"/>
        <family val="1"/>
        <charset val="204"/>
      </rPr>
      <t>3.Мероприятия в сфере развития земельно-имущественных отношений - 194,0</t>
    </r>
    <r>
      <rPr>
        <sz val="14"/>
        <color theme="1"/>
        <rFont val="Times New Roman"/>
        <family val="1"/>
        <charset val="204"/>
      </rPr>
      <t xml:space="preserve">, в том числе:                                                      ^Выполнение кадастровых работ,образование земельных участков                                                                                                                                                                    
</t>
    </r>
    <r>
      <rPr>
        <b/>
        <sz val="13"/>
        <color theme="1"/>
        <rFont val="Times New Roman"/>
        <family val="1"/>
        <charset val="204"/>
      </rPr>
      <t/>
    </r>
  </si>
  <si>
    <t>1,2. На 01.07.2021 имеется кредиторская задолженность в размере 1847,3 т.р., будет выплачена в июле.
3. Приобретены 3 квартиры для детей-сирот. Оплата за них пройдет в июле. Полное освоение средств запланировано на 3-4 квартал 2021 года.</t>
  </si>
  <si>
    <t xml:space="preserve">1.Осуществление государственных полномочий по организации и осуществлению деятельности по опеке и попечительству.                                                                                               2.Предоставление ежемесячных денежных 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родителю.                                                                                                                                                3.Предоставление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                                                                                                </t>
  </si>
  <si>
    <t>Приобретены 3 квартиры для детей-сирот. Оплата за них пройдет в июле. Полное освоение средств запланировано на 3-4 квартал 2021 года.</t>
  </si>
  <si>
    <t>Проведение ремонта загородных детских лагерей</t>
  </si>
  <si>
    <r>
      <t xml:space="preserve">4.Обеспечение обслуживания, содержания и распоряжения муниципальной собственность - 165,8, </t>
    </r>
    <r>
      <rPr>
        <sz val="14"/>
        <color theme="1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                                  ^Взносы на капитальный ремонт многоквартирных домов.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5.Капитальный ремонт в муниципальных учреждениях, в том числе проектно-сметная документация - 46,0</t>
    </r>
    <r>
      <rPr>
        <sz val="14"/>
        <color theme="1"/>
        <rFont val="Times New Roman"/>
        <family val="1"/>
        <charset val="204"/>
      </rPr>
      <t xml:space="preserve"> Проверка сметной документации на капитальный ремонт 1 этажа административного здания,  расположенного по адресу: рп Усть-Абакан, ул. Октябрьская д.32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/>
    </r>
  </si>
  <si>
    <t>ГСМ на выездную акцию «Безопасность на дорогах Хакасии»</t>
  </si>
  <si>
    <t>В отчетном периоде проведены мероприятия, не требующие финансирования. Мероприятия, требующие финансирование запланированы на 3-4 квартал.</t>
  </si>
  <si>
    <t xml:space="preserve">Мероприятия по 
профилактике безнадзорности и правонарушений несовершеннолетних, канцелярия. (КДН)
Организация экскурсий ВГТРК Хакасии, пожарную часть.(УКМПСТ)
</t>
  </si>
  <si>
    <t>Трудоустройство в летний период несовершеннолетних, состоящих на профилактическом учете в КДН и ЗП запланировано на 3 квартал 2021г.</t>
  </si>
  <si>
    <t xml:space="preserve">Укрепление безопасности и общественного порядка в Усть-Абаканском районе: В отчетном периоде проведены мероприятия, не требующие финансирования.                                                                                                                                                </t>
  </si>
  <si>
    <r>
      <t>Мероприятия по профилактике безнадзорности и правонарушений несовершеннолетних - 8,4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                                          ^Работа комиссии по делам несовершеннолетних и защите их прав - 8,4 (приобретение канцелярии);                                         ^Организация экскурсий ВГТРК Хакасии, пожарную часть (УКМПСТ) - 10,0                                                                              </t>
    </r>
  </si>
  <si>
    <r>
      <rPr>
        <b/>
        <sz val="14"/>
        <rFont val="Times New Roman"/>
        <family val="1"/>
        <charset val="204"/>
      </rPr>
      <t>Мероприятия по повышению безопасности дорожного движения - 3,2</t>
    </r>
    <r>
      <rPr>
        <sz val="14"/>
        <rFont val="Times New Roman"/>
        <family val="1"/>
        <charset val="204"/>
      </rPr>
      <t>, из них:                                                                                                 ^ГСМ на выездную акцию «Безопасность на дорогах Хакасии»</t>
    </r>
  </si>
  <si>
    <t>1. Доплаты к пенсиям мун.служащих за июнь выплачиваются в июле. С учетом этого выполнение более 50%.
2. Оказание материальной помощи носит заявительный характер. Поступившие заявления рассмотрены, помощь выплачена.
3. Выплата компенсаций за ком.услуги специалистам культуры вышедшим на пенсию, проживающим и работающим  в сельской местности носит заявительный характер. По всем поступившим заявлениям выплаты произведены.</t>
  </si>
  <si>
    <r>
      <t xml:space="preserve">1.Осуществление государственных полномочий по организации и осуществлению деятельности по опеке и попечительству - 2776,0 (РХ): </t>
    </r>
    <r>
      <rPr>
        <sz val="14"/>
        <rFont val="Times New Roman"/>
        <family val="1"/>
        <charset val="204"/>
      </rPr>
      <t xml:space="preserve">Субсидии на выполнения муниципального задания: из средств респуб.бюджета на оплату труда- 2578,3, услуги связи-74,8, коммунальные услуги -18,5, услуги по содержанию имущества-12,8, прочие услуги-31,3,  приобретение мат.запасов- 60,3.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2.Предоставление ежемесячных денежных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 - 21032,1 (РХ),</t>
    </r>
    <r>
      <rPr>
        <sz val="14"/>
        <rFont val="Times New Roman"/>
        <family val="1"/>
        <charset val="204"/>
      </rPr>
      <t xml:space="preserve"> в том числе: Опекунское пособие на 278 ребенка - 13515,6; вознаграждение приемным семьям 57 чел. - 7516,5.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3.Предоставление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 - 0,0 </t>
    </r>
    <r>
      <rPr>
        <sz val="14"/>
        <rFont val="Times New Roman"/>
        <family val="1"/>
        <charset val="204"/>
      </rPr>
      <t xml:space="preserve">Приобретены 3 квартиры для детей-сирот. Оплата за них пройдет в июле. Полное освоение средств запланировано на 3-4 квартал 2021 года. </t>
    </r>
  </si>
  <si>
    <r>
      <rPr>
        <b/>
        <sz val="14"/>
        <rFont val="Times New Roman"/>
        <family val="1"/>
        <charset val="204"/>
      </rPr>
      <t>1.Обеспечение деятельности органов местного самоуправления - 3515,8</t>
    </r>
    <r>
      <rPr>
        <sz val="14"/>
        <rFont val="Times New Roman"/>
        <family val="1"/>
        <charset val="204"/>
      </rPr>
      <t xml:space="preserve"> из них: заработная плата - 2212,1; начисления на выплаты по оплате труда - 564,5; услуги связи - 42,3; коммунальные услуги - 271,1; работы, услуги по содержанию имущества - 64,7; прочие работы, услуги - 283,0;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страховка - 1,8; увеличение основных средств - 12,4; увеличение стоимости материальных запасов - 46,3; имущественный и транспортный налог - 17,3; штраф, пени - 0,3.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2.Содержание объекта по утилизации - 961,2</t>
    </r>
    <r>
      <rPr>
        <sz val="14"/>
        <rFont val="Times New Roman"/>
        <family val="1"/>
        <charset val="204"/>
      </rPr>
      <t xml:space="preserve">, в том числе: </t>
    </r>
    <r>
      <rPr>
        <b/>
        <sz val="14"/>
        <rFont val="Times New Roman"/>
        <family val="1"/>
        <charset val="204"/>
      </rPr>
      <t>63,6(МБ), 897,6(РХ),</t>
    </r>
    <r>
      <rPr>
        <sz val="14"/>
        <rFont val="Times New Roman"/>
        <family val="1"/>
        <charset val="204"/>
      </rPr>
      <t xml:space="preserve"> из них: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 xml:space="preserve">Охрана биотермической ямы </t>
    </r>
    <r>
      <rPr>
        <b/>
        <sz val="14"/>
        <rFont val="Times New Roman"/>
        <family val="1"/>
        <charset val="204"/>
      </rPr>
      <t xml:space="preserve">- </t>
    </r>
    <r>
      <rPr>
        <sz val="14"/>
        <rFont val="Times New Roman"/>
        <family val="1"/>
        <charset val="204"/>
      </rPr>
      <t xml:space="preserve">63,6 (оплата за охрану и содержание объекта по договору);                                                                                 ^Осуществление отдельных государственных полномочий по предупреждению и ликвидации болезней животных - 897,6 (РХ): заработная плата - 240,5; начисления на выплаты по оплате труда - 72,6; прочие работы, услуги - 483,4 (уничтожение (сжигание) биологических отходов); увеличение стоимости материальных запасов - 101,1.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</si>
  <si>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1.Обеспечение благоустроенным жильем граждан, проживающих в сельской местности - </t>
    </r>
    <r>
      <rPr>
        <sz val="14"/>
        <rFont val="Times New Roman"/>
        <family val="1"/>
        <charset val="204"/>
      </rPr>
      <t xml:space="preserve">1546,7, из них </t>
    </r>
    <r>
      <rPr>
        <b/>
        <sz val="14"/>
        <rFont val="Times New Roman"/>
        <family val="1"/>
        <charset val="204"/>
      </rPr>
      <t>699,6 (МБ), 8,5 (РХ), 838,6 (РФ)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^Обеспечение комплексного развития сельских территорий в части улучшения жилищных условий граждан, проживающих на сельских территориях - 1530,9, из них 683,8 (МБ), 8,5 (РХ), 838,6 (РФ) Получен 1 сертификат, общая площадь приобретенного жилья составила - 72 кв.м.; Погашение КЗ 2020г.                                                                                                                                                                                                                                                                                                                                                                                    ^Мероприятия по строительству жилья, предоставляемого по договору найма жилого помещения - 15,8 проведена повторная гос.экспертиза.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2.Реализация проектов комплексного развития сельских территорий - </t>
    </r>
    <r>
      <rPr>
        <sz val="14"/>
        <rFont val="Times New Roman"/>
        <family val="1"/>
        <charset val="204"/>
      </rPr>
      <t xml:space="preserve">1693,7, из них: </t>
    </r>
    <r>
      <rPr>
        <b/>
        <sz val="14"/>
        <rFont val="Times New Roman"/>
        <family val="1"/>
        <charset val="204"/>
      </rPr>
      <t xml:space="preserve">16,9 (МБ), 16,8 (РХ), 1660,0 (РФ)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^Обеспечение комплексного развития сельских территорий (формирование современного облика сельских территорий, направленных на создание  и развитие инфраструктуры в сельской местности) - Замена окон в школе (с.Калинино). </t>
    </r>
  </si>
  <si>
    <t xml:space="preserve">1.Органы местного самоуправления-3247,1
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обслуживания)-11308,5        </t>
  </si>
  <si>
    <t>Создание новых мест в общеобразовательных организациях (в том числе софинансирование с республиканским бюджетом)</t>
  </si>
  <si>
    <t xml:space="preserve">1.Обеспечение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организациях-45438,0                                                                                                                   2.Реализация мероприятий по развитию дошкольных образовательных организаций-580,0                                                                                                                                                                                             3.Ежемесячное денежное вознаграждение за классное рук-во пед. работникам гос. и муницип. общеоб. орг.-22287,4                                                                                                                                                                               4.Обеспечение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организациях-222711,2                                                                                                                                 5.Реализация мероприятий по развитию общеобразовательных организаций-2339,9                                                                                   6.Организация школьного питания-1718,3                                                                                                                                                                                                      7.Организ-я беспл. горяч. питания обучающихся, получающих начал. общее образ-е в  мун. образов. орг-ях-12408,6 8.Создание новых мест в общеобразовательных организациях (в том числе софинансирование с республиканским бюджетом)-17501,0   </t>
  </si>
  <si>
    <t>1.Обеспечение деятельности подведомственных учреждений (Центр дополнительного образования)-10924,3
2.Обеспечение деятельности подведомственных учреждений (Усть-Абаканская ДШИ)-7389,9
3.Обеспечение деятельности подведомственных учреждений (Усть-Абаканская СШ)-13362,4
4. Создание условия для обеспечения современного качества дополнительного образования-80,0
5.Создание условия для обеспечения современного качества образования-86,8</t>
  </si>
  <si>
    <t xml:space="preserve">Ремонтные работы запланированы на 3кв; </t>
  </si>
  <si>
    <t>Из-за короновируса некоторые мероприятия были отменены</t>
  </si>
  <si>
    <r>
      <rPr>
        <b/>
        <sz val="14"/>
        <rFont val="Times New Roman"/>
        <family val="1"/>
        <charset val="204"/>
      </rPr>
      <t xml:space="preserve">Развитие дошкольного образования: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(Дошкольные организации)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- 20908,3</t>
    </r>
    <r>
      <rPr>
        <sz val="14"/>
        <rFont val="Times New Roman"/>
        <family val="1"/>
        <charset val="204"/>
      </rPr>
      <t xml:space="preserve">, из них: Расходы на выполнения муниципального задания из средств районного бюджета: оплата труда 12531,4, услуги связи 17,4, транспортные услуги 88,4, коммунальные услуги 5177,9, услуги по сод.имущества 779,7, прочие услуги 332,6, прочие расходы 1383,7, приобретение основных средств 61,1, приобретение мат.запасов 536,1.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</si>
  <si>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>2.Строительство, реконструкция объектов муниципальной собственности, в том числе разработка проектно-сметной документации - 32,2</t>
    </r>
    <r>
      <rPr>
        <sz val="14"/>
        <rFont val="Times New Roman"/>
        <family val="1"/>
        <charset val="204"/>
      </rPr>
      <t>: земельный налог за участок под строительство детского сада с.Калинино.</t>
    </r>
  </si>
  <si>
    <r>
      <rPr>
        <b/>
        <sz val="14"/>
        <rFont val="Times New Roman"/>
        <family val="1"/>
        <charset val="204"/>
      </rPr>
      <t>3.Мероприятия по развитию дошкольного образования - 1962,1,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^Гос.пошлина для лицензирования - 7,5 (д/с Калинка);                                                                                                                                                                                                                                                                                                                                                                                                                                                                                                                                                                                                                                                                                                                                                                         ^Установка противожарных дверей, люков - 192,0 (д/с Ласточка-146,0, д/с Рябинушка-27,0, д/с Родничок-19,0);                                                                                                                                                                                         ^Замена окон, дверей - 458,6 (д/с Рябинушка-13,4, д/с Ласточка-445,2);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мебели в группу - 281,7 (д/с Ласточка-80,9, д/с Солнышко-100,0, д/с Рябинушка-100,8);                                                                        ^Санитарная безопасность: приобретение оборудования и инвентаря для пищеблоков - 178,5 (д/с Радуга -50,0, д/с Ласточка-118,3, д/с Звездочка-10,2);                                                                                                                                                                    ^Монтаж кнопки тревожной сигнализации - 18,0 (д/с Звездочка);                                                                                                                         ^Проект орг.зоны сан.охраны -550,0 (д/с Калинка);                                                                                                                                                                                                                                                                                                                                                                                                                                                                                                                                                                                                             ^Определение кат. помещения по взрыво-пожарн. - 27,0 (д/с Ласточка-12,0, д/с Рябинушка-6,0, д/с Родничок-9,0);                                                                                                                                                                                ^Приобретение огнетушителей, против.знаков, ГДЗК - 20,6 (д/с Звездочка-1,9, д/с Родничок-0,8, д/с Ромашка-4,4, д/с Калинка-13,5);                                                                                                                                                                                                                                                               ^Испытание пожарных кранов и лестниц, огражден.кровли - 6,4 (д/с Радуга-3,2, д/с Ромашка-3,2);                                                                    ^Изготовление плана эвакуации - 7,5 (д/с Рябинушка);                                                                                                          ^Огнезащит.обраб.кровли - 10,0 (д/с Рябинушка-10,0);                                                                                                                                                                     ^Проверка качества огнезащитной обработки дерев.конструкций - 4,0 (д/с Ромашка);                                                                            ^Ремонт отопления - 30,3 (д/с Родничок);                                                                                                                                   ^Установка, дооборудование Пожарной Сигнализации - 73,1 (д/с Рябинушка);                                                                         ^Приобретение пианино - 96,9 (д/с Калинка).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</si>
  <si>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4.Обеспечение государственных гарантий реализации прав на получение общедоступного и бесплатного дошкольного образования - 45 438,0 (РХ):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^Субсидии на выполнения муниципального задания из средств республиканского бюджета: оплата труда - 44472,0, услуги связи-11,8, прочие услуги-954,2,.                                                                                 </t>
    </r>
  </si>
  <si>
    <r>
      <t xml:space="preserve">5.Реализация мероприятий по развитию дошкольных образовательных организаций - 591,8 </t>
    </r>
    <r>
      <rPr>
        <sz val="14"/>
        <rFont val="Times New Roman"/>
        <family val="1"/>
        <charset val="204"/>
      </rPr>
      <t>, из них</t>
    </r>
    <r>
      <rPr>
        <b/>
        <sz val="14"/>
        <rFont val="Times New Roman"/>
        <family val="1"/>
        <charset val="204"/>
      </rPr>
      <t>: 580,0 (РХ), 11,8 (МБ): ^</t>
    </r>
    <r>
      <rPr>
        <sz val="14"/>
        <rFont val="Times New Roman"/>
        <family val="1"/>
        <charset val="204"/>
      </rPr>
      <t xml:space="preserve">Замена окон: д/с Рябинушка </t>
    </r>
  </si>
  <si>
    <r>
      <rPr>
        <b/>
        <sz val="14"/>
        <rFont val="Times New Roman"/>
        <family val="1"/>
        <charset val="204"/>
      </rPr>
      <t xml:space="preserve">Развитие начального общего, основного общего, среднего общего образования:   </t>
    </r>
    <r>
      <rPr>
        <sz val="14"/>
        <rFont val="Times New Roman"/>
        <family val="1"/>
        <charset val="204"/>
      </rPr>
      <t xml:space="preserve">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(Общеобразовательные организации) - 70015,6:</t>
    </r>
    <r>
      <rPr>
        <sz val="14"/>
        <rFont val="Times New Roman"/>
        <family val="1"/>
        <charset val="204"/>
      </rPr>
      <t xml:space="preserve"> из них: Расходы на выполнения муниципального задания из средств районного бюджета: оплата труда-22949,2, услуги связи-77,2, транспортные услуги-1250,6, коммунальные услуги-25307,2, аренда-28,7, услуги по сод.имущества-4983,8, прочие услуги-1611,0, прочие расходы-6823,9, приобретение основных средств-682,0, приобретение мат.запасов-6302,0. </t>
    </r>
  </si>
  <si>
    <r>
      <t>2.Строительство, реконструкция объектов муниципальной собственности, в том числе разработка проектно-сметной документации - 129,4</t>
    </r>
    <r>
      <rPr>
        <sz val="14"/>
        <rFont val="Times New Roman"/>
        <family val="1"/>
        <charset val="204"/>
      </rPr>
      <t>: Земельный налог за участок под строительство школы д.Чапаево.</t>
    </r>
  </si>
  <si>
    <r>
      <rPr>
        <b/>
        <sz val="14"/>
        <rFont val="Times New Roman"/>
        <family val="1"/>
        <charset val="204"/>
      </rPr>
      <t>3. Капитальный ремонт в муниципальных учреждениях, в том числе проектно-сметная документация - 161,5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^Разработка ПСД на кап.ремонт кровли Усть-Абаканская СОШ;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</si>
  <si>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4. Создание условия для обеспечения современного качества образования - 12772,0</t>
    </r>
    <r>
      <rPr>
        <sz val="14"/>
        <rFont val="Times New Roman"/>
        <family val="1"/>
        <charset val="204"/>
      </rPr>
      <t xml:space="preserve">, </t>
    </r>
    <r>
      <rPr>
        <sz val="14"/>
        <color theme="1"/>
        <rFont val="Times New Roman"/>
        <family val="1"/>
        <charset val="204"/>
      </rPr>
      <t>в том числе:</t>
    </r>
    <r>
      <rPr>
        <b/>
        <sz val="14"/>
        <color theme="1"/>
        <rFont val="Times New Roman"/>
        <family val="1"/>
        <charset val="204"/>
      </rPr>
      <t xml:space="preserve">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малых архитектурных форм на участок д/с - 402,2 (Чарковская СОШИ-200,0, Доможаковская СОШ-202,2);                                                                                                                                                                                                                             ^Обучение пож-тех минимум - 2,6 (У-Абаканская СОШ);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^Ремонт освещения, электрооборудования - 2272,8 (Сапоговская СОШ-232,2; Усть-Абаканская СОШ-174,7; Доможаковская СОШ-64,8, Весенненская СОШ-10,6, Калининская СОШ-240,4, В-Биджинская СОШ-941,4, Райковская СОШ-119,1,У-Бюрская СОШ-489,6);                                                                                                                    ^Замена уличного освещения - 253,5 (Красноозерная ООШ-23,8, Доможаковская СОШ-229,7);                                                                                                                                                 ^Гос.пошлина за лицензирование - 15,0 (Солнечная СОШ);</t>
    </r>
    <r>
      <rPr>
        <sz val="14"/>
        <color rgb="FFFF0000"/>
        <rFont val="Times New Roman"/>
        <family val="1"/>
        <charset val="204"/>
      </rPr>
      <t xml:space="preserve">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^Замена окон, дверей - 2916,4 (Росток-33,7, Калининская СОШ-93,0; Доможаковская СОШ-98,6, Солнечная СОШ-577,2, В-Биджинская СОШ-113,2, Сапоговская СОШ-2000,7);                                                                                                            ^Ремонт мед.кабинетов - 579,4 (Доможаковская СОШ-338,8, Сапоговская СОШ-240,6);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медицинских кабинетов - 710,5 (У-Бюрская СОШ-20,8, Сапоговская СОШ-245,2, Опытненская СОШ-7,0, Доможаковская СОШ-222,9, Солнечная СОШ-214,6);                                                       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>Санита</t>
    </r>
    <r>
      <rPr>
        <sz val="14"/>
        <color theme="1"/>
        <rFont val="Times New Roman"/>
        <family val="1"/>
        <charset val="204"/>
      </rPr>
      <t xml:space="preserve">рная безопасность: приобретение оборудования и инвентаря для пищеблоков - 1008,0 (Доможаковская СОШ-159,9, Калининская СОШ-99,4, У-Абаканская СОШ-308,0, Чарковская СОШИ-95,2, В-Биджинская СОШ-50,4, Райковская СОШ-110,2, ОШИ-8,2, Весеннеская СОШ-131,7, Солнечная СОШ-45,0);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</si>
  <si>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r>
      <t xml:space="preserve">^Приобретение школьной мебели - 579,2 (Сапоговская СОШ-51,0, У-Бюрская СОШ-8,2, Райковская СОШ-270,0, Усть-Абаканская СОШ - 250,0);                                                                                                                                                                         ^Антитеррористическая безопасность: - установка систем видеонаблюдения - 78,0 (Сапоговская СОШ);                                                                               ^Ремонт кровли - 553,6 (Московская СОШ);                                                                                                                                                ^Замена окон, дверей - 21,0 (Сапоговская СОШ);                                                                                                                          ^Монтаж вход.группы - 295,0 (Чапаевская ООШ);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</si>
  <si>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^Установка противожарных дверей, люков - 273,0 (Росток-27,0, Доможаковская СОШ-88,0, ОШИ-77,0, Красноозерная ООШ-54,0, Расцветская СОШ-27,0);                                                                                                                                                                                                                                                           ^Приобретение мебели в столовую - 348,3 (Сапоговская СОШ-117,0, Калининская СОШ-126,0, У-Абаканская СОШ-60,0т.руб (2кор), Расцветская СОШ-45,3);                                                                                                                                                     ^Огнезащитная обработка кровли - 218,5 (Доможаковская СОШ-156,0, У-Абаканская СОШ-62,5);                                                                ^Проверка качества огн.обработки - 26,5 (У-Абаканская СОШ-22,5, ОШИ-4,0);                                                                                                    ^Приобретение огнетушителей, против. знаков, ГДЗК - 32,1 (Московская СОШ-14,6, Сапоговская СОШ-8,0, У-Абаканская СОШ-8,4, ОШИ-1,1);                                                                                                                                                   ^Монтаж перил - 149,8 (Росток);                                                                                                                                                                                                                        ^Приобретение мебели в группу д/с - 99,2 (Райковская СОШ); </t>
  </si>
  <si>
    <t xml:space="preserve">^Ремонт помещений - 1044,9 (Доможаковская СОШ-525,0, В-Биджинская СОШ-519,9 (туалеты));                                                                                                                   ^Ремонт отопления - 795,4 (Сапоговская СОШ);                                                                                                                                ^Монтаж пандуса - 80,3 (Доможаковская СОШ);                                                                                                                                                ^Испытание пожарных кранов и лестниц,огражд.кровли - 8,8 (Московская СОШ-2,4, У-Абаканская СОШ-4,8, ОШИ-1,6);                                                                                                                                                                                          ^Проведение мероприятия "Сердце отдаю детям" - 3,0;                                                                                                       ^Орг.взносы для участия в республик.спартакиаде - 5,0.                    </t>
  </si>
  <si>
    <r>
      <rPr>
        <b/>
        <sz val="14"/>
        <color theme="1"/>
        <rFont val="Times New Roman"/>
        <family val="1"/>
        <charset val="204"/>
      </rPr>
      <t xml:space="preserve">7.Реализация мероприятий по развитию общеобразовательных организаций - </t>
    </r>
    <r>
      <rPr>
        <sz val="14"/>
        <color theme="1"/>
        <rFont val="Times New Roman"/>
        <family val="1"/>
        <charset val="204"/>
      </rPr>
      <t>2387,7, из них</t>
    </r>
    <r>
      <rPr>
        <b/>
        <sz val="14"/>
        <color theme="1"/>
        <rFont val="Times New Roman"/>
        <family val="1"/>
        <charset val="204"/>
      </rPr>
      <t xml:space="preserve">:  2339,9(РХ), 47,8(МБ)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^Приобретение учебной мебели - 2387,7 (Сапоговская СОШ-468,1, Доможаковская СОШ-591,9, Калининская СОШ-591,9, У-Абаканская СОШ-591,8, Красноозерная ООШ-144,0);      </t>
    </r>
  </si>
  <si>
    <r>
      <rPr>
        <b/>
        <sz val="14"/>
        <color theme="1"/>
        <rFont val="Times New Roman"/>
        <family val="1"/>
        <charset val="204"/>
      </rPr>
      <t>5.Ежемесячное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- 22287,4 (ФБ) ^</t>
    </r>
    <r>
      <rPr>
        <sz val="14"/>
        <color theme="1"/>
        <rFont val="Times New Roman"/>
        <family val="1"/>
        <charset val="204"/>
      </rPr>
      <t xml:space="preserve">Субсидии на выполнения муниципального задания: из средств федерального бюджета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организаций. 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6.Обеспечение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- 222711,2(РХ)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^Субсидии на выполнения муниципального задания из средств республиканского бюджета: оплата труда--215988,2, услуги связи-207,9, услуги по сод.имущества-0,9, прочие услуги-2117,4, приобретение основных средств-3463,3, приобретение мат.запасов -933,5.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rgb="FFFF0000"/>
        <rFont val="Times New Roman"/>
        <family val="1"/>
        <charset val="204"/>
      </rPr>
      <t xml:space="preserve">    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</t>
    </r>
    <r>
      <rPr>
        <b/>
        <u/>
        <sz val="12"/>
        <color theme="1"/>
        <rFont val="Times New Roman"/>
        <family val="1"/>
        <charset val="204"/>
      </rPr>
      <t/>
    </r>
  </si>
  <si>
    <r>
      <rPr>
        <b/>
        <sz val="14"/>
        <color theme="1"/>
        <rFont val="Times New Roman"/>
        <family val="1"/>
        <charset val="204"/>
      </rPr>
      <t>8.Организация школьного питания</t>
    </r>
    <r>
      <rPr>
        <sz val="14"/>
        <color theme="1"/>
        <rFont val="Times New Roman"/>
        <family val="1"/>
        <charset val="204"/>
      </rPr>
      <t xml:space="preserve"> - 2661,4, из них:</t>
    </r>
    <r>
      <rPr>
        <b/>
        <sz val="14"/>
        <color theme="1"/>
        <rFont val="Times New Roman"/>
        <family val="1"/>
        <charset val="204"/>
      </rPr>
      <t xml:space="preserve"> 943,1 (МБ), 1718,3 (РХ) </t>
    </r>
    <r>
      <rPr>
        <sz val="14"/>
        <color theme="1"/>
        <rFont val="Times New Roman"/>
        <family val="1"/>
        <charset val="204"/>
      </rPr>
      <t xml:space="preserve"> (990 чел.)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9.Организация бесплатного горячего питания обучающихся, получающих начальное общее образование в  муниципальных образовательных организациях - </t>
    </r>
    <r>
      <rPr>
        <sz val="14"/>
        <color theme="1"/>
        <rFont val="Times New Roman"/>
        <family val="1"/>
        <charset val="204"/>
      </rPr>
      <t xml:space="preserve">12534,0, из них: </t>
    </r>
    <r>
      <rPr>
        <b/>
        <sz val="14"/>
        <color theme="1"/>
        <rFont val="Times New Roman"/>
        <family val="1"/>
        <charset val="204"/>
      </rPr>
      <t xml:space="preserve">125,3(МБ), 1116,8(РХ), 11291,8(ФБ).                                                                                                                                                                 </t>
    </r>
  </si>
  <si>
    <r>
      <rPr>
        <b/>
        <sz val="14"/>
        <color theme="1"/>
        <rFont val="Times New Roman"/>
        <family val="1"/>
        <charset val="204"/>
      </rPr>
      <t>Обеспечение условий развития сферы образования: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1.Органы местного самоуправления - 3247,1</t>
    </r>
    <r>
      <rPr>
        <sz val="14"/>
        <color theme="1"/>
        <rFont val="Times New Roman"/>
        <family val="1"/>
        <charset val="204"/>
      </rPr>
      <t xml:space="preserve">, из них: оплата труда-3024,3, услуги связи-30,8, услуги по сод.имущества-9,1, прочие услуги- 65,3, приобретение основных средств-84,3, приобретение мат.запасов-33,3.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 - 11308,5,</t>
    </r>
    <r>
      <rPr>
        <sz val="14"/>
        <color theme="1"/>
        <rFont val="Times New Roman"/>
        <family val="1"/>
        <charset val="204"/>
      </rPr>
      <t xml:space="preserve"> из них: оплата труда-8982,0, услуги связи-71,5, коммунальные услуги-230,0, услуги по сод.имущества- 387,2, прочие услуги-351,1, прочие расходы-11,0, приобретение основных средств-1050,8, приобретение мат.запасов-224,9.                                                                                             </t>
    </r>
  </si>
  <si>
    <r>
      <rPr>
        <b/>
        <sz val="14"/>
        <color theme="1"/>
        <rFont val="Times New Roman"/>
        <family val="1"/>
        <charset val="204"/>
      </rPr>
      <t xml:space="preserve">Региональный проект Республики Хакасия «Современная школа»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1.Создание новых мест в общеобразовательных организациях</t>
    </r>
    <r>
      <rPr>
        <sz val="14"/>
        <color theme="1"/>
        <rFont val="Times New Roman"/>
        <family val="1"/>
        <charset val="204"/>
      </rPr>
      <t xml:space="preserve"> - 17677,9, из них: </t>
    </r>
    <r>
      <rPr>
        <b/>
        <sz val="14"/>
        <color theme="1"/>
        <rFont val="Times New Roman"/>
        <family val="1"/>
        <charset val="204"/>
      </rPr>
      <t>15926,0 (РФ); 1575,1 (РХ); 176,8 (МБ)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^Строительство школы в д. Чапаево - 11319,4;                                                                                                                                                                                                                                                                                                                                                                 ^Авторский надзор - 216,9;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немонтируемого оборудования для школы - 6141,6.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</si>
  <si>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>Развитие системы дополнительного образования детей: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(Центр дополнительного образования) - 10924,3,</t>
    </r>
    <r>
      <rPr>
        <sz val="14"/>
        <rFont val="Times New Roman"/>
        <family val="1"/>
        <charset val="204"/>
      </rPr>
      <t xml:space="preserve"> из них: оплата труда-10258,0, услуги связи-12,6, коммунальные услуги -206,1, услуги по сод.имущества - 55,7, прочие услуги-27,2, приобретение основных средств - 111,9, приобретение мат.запасов-252,8.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2.Обеспечение деятельности подведомственных учреждений (Усть-Абаканская ДШИ) - 7389,9</t>
    </r>
    <r>
      <rPr>
        <sz val="14"/>
        <rFont val="Times New Roman"/>
        <family val="1"/>
        <charset val="204"/>
      </rPr>
      <t xml:space="preserve">, из них: Расходы на выполнения муниципального задания из средств районного бюджета: оплата труда-6905,4, услуги связи-9,0, коммунальные услуги-395,9, услуи по содержанию имущества-25,5, прочие услуги-45,3, прочие расходы-0,4, увеличение стоимости основных средств-8,4.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3.Обеспечение деятельности подведомственных учреждений (Усть-Абаканская СШ) - 13362,4,</t>
    </r>
    <r>
      <rPr>
        <sz val="14"/>
        <rFont val="Times New Roman"/>
        <family val="1"/>
        <charset val="204"/>
      </rPr>
      <t xml:space="preserve"> из них: Расходы на выполнения муниципального задания из средств районного бюджета: оплата труда-12188,9, услуги связи-12,1, коммунальные услуги-388,7, услуи по содержанию имущества-119,2, прочие услуги-158,3, прочие расходы-156,6, увеличение стоимости основных средств-97,5, увеличение стоимости материальных запасов-241,1.      </t>
    </r>
  </si>
  <si>
    <r>
      <rPr>
        <b/>
        <sz val="14"/>
        <rFont val="Times New Roman"/>
        <family val="1"/>
        <charset val="204"/>
      </rPr>
      <t xml:space="preserve">4.Капитальный ремонт в муниципальных учреждениях, в том числе проектно-сметная документация -  </t>
    </r>
    <r>
      <rPr>
        <sz val="14"/>
        <rFont val="Times New Roman"/>
        <family val="1"/>
        <charset val="204"/>
      </rPr>
      <t xml:space="preserve">Капитальный ремонт системы водоснабжения (ДШИ)       </t>
    </r>
  </si>
  <si>
    <r>
      <rPr>
        <b/>
        <sz val="14"/>
        <rFont val="Times New Roman"/>
        <family val="1"/>
        <charset val="204"/>
      </rPr>
      <t>4.Создание условия для обеспечения современного качества образования - 80,0,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^Замена дверей ЦДО - 50,0;                                                                                                                                                                 ^Огнезащитная обработка ЦДО - 30,0.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</t>
    </r>
  </si>
  <si>
    <r>
      <rPr>
        <b/>
        <sz val="14"/>
        <rFont val="Times New Roman"/>
        <family val="1"/>
        <charset val="204"/>
      </rPr>
      <t>Мероприятия, направленные на патриотическое воспитание граждан - 117,0,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1."Юный зарничник"-4,0; 2. "И помнит мир спасенный"-2,0; 3. Первенство по пулевой стрельбе-3,0; 4. "А, ну-ка, девушка"-1,0; 5. "Поклонимся великим тем годам"-1,0; 6. Открытые соревнования по картингу, посвещенные Дню победы-1,0; 7. "Георгиевская ленточка"-4,0; 8. "Я люблю тебя, Россия!"-0,5; 9. Районная дистанционная образовательная олимпиада "Герои ВОВ"-2,0; 10. "Юные таланты Отчизны"-4,0; 11. "Вахта памяти"-1,0; 12. Открытый районный турнир по скоростной сборке радиоаппаратуры-1,0; 13. Открытые соревнования У-Абаканского района среди юнармейцев по стрельбе из лука и пневматической винтовки-3,0; 14. Первенство МБУДО "Усть-Абаканская СШ" по спортивному ориентированию в рамках патриотического воспитания среди детей и молодежи памяти Сергея Токаря- участника боевых действий на Северном Кавказе-6,08; 15. Фестиваль по национальной борьбе "Курес" - 9,02; 16. Открытый турнир по всестилевому каратэ (дисциплина СЗ) "Кубок Победы" в рамках патриотического воспитания среди детей и молодежи — 11,7; 17. "Зарничка" среди д/с Усть-Абаканского района-4,0; 18. Проведение соревнований по стрельбе из лука и пневматической винтовки среди юнармейцев Усть-Абаканского района - 4,0; 19. "Она звучит не умирая..." - 14,7; 20. Районная тематическая выставка "Нам не дано забыть!" - 5,0; 21. Военно-полевые сборы - 35,0.                                                                       </t>
    </r>
  </si>
  <si>
    <r>
      <rPr>
        <b/>
        <sz val="14"/>
        <rFont val="Times New Roman"/>
        <family val="1"/>
        <charset val="204"/>
      </rPr>
      <t>1. Обеспечение деятельности подведомственных учреждений (МБУ культуры МРЦ) - 452,3,</t>
    </r>
    <r>
      <rPr>
        <sz val="14"/>
        <rFont val="Times New Roman"/>
        <family val="1"/>
        <charset val="204"/>
      </rPr>
      <t xml:space="preserve"> в том числе: Заработная плата - 320,9; Начисления на выплаты по оплате труда - 100,0; Услуги связи - 12,3; Прочие расходы - 0,2; Увеличение стоимости прочих оборотных запасов - 18,9.       </t>
    </r>
  </si>
  <si>
    <r>
      <rPr>
        <b/>
        <sz val="14"/>
        <rFont val="Times New Roman"/>
        <family val="1"/>
        <charset val="204"/>
      </rPr>
      <t>2. Мероприятия в области молодежной политики - 159,6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1. Проведение торжественных мероприятий, посвященных выводу войск из Демократической Республики Афганистан - 1,8;                                                                                                                                                                                                   2. Проведение онлайн первенства У-Абаканского района по военно-спортивному многоборью «А ну-ка девушки» - 15,0;                                                                                                                                                                                                                                                            3. Районный семинар-совещание с координаторами по работе с молодежью по вопросам реализации гос.молодеж.политики в У-Абаканского районе РХ - 1,2;                                                                                                                                   4. Проведение районных соревнований среди молодежи «Ледовые игры» - 30,0;                                                                                                         5. Проведение районной патриотической акции «Блокадный хлеб» - 1,2;                                                                                                 6. Районный фестиваль молодых талантов «Молодежный креатив» - 8,0;                                                                                                                                7. Районный конкурс «Молодежная инициатива-2021» - 39,0;                                                                                                                                                      8. Грант Главы — 50,0;                                                                                                                                                                                        9. Районный конккурс декоративно-прикладного искусства детей и молодежи с ограниченными физическими возможностями здоровья «Мастер золотые руки» - 13,4.</t>
    </r>
  </si>
  <si>
    <r>
      <rPr>
        <b/>
        <sz val="14"/>
        <rFont val="Times New Roman"/>
        <family val="1"/>
        <charset val="204"/>
      </rPr>
      <t>1.Органы местного самоуправления - 2020,9</t>
    </r>
    <r>
      <rPr>
        <sz val="14"/>
        <rFont val="Times New Roman"/>
        <family val="1"/>
        <charset val="204"/>
      </rPr>
      <t xml:space="preserve">, в том числе: Заработная плата - 1544,4; Начисления на выплаты по оплате труда - 411,1; Услуги связи - 12,2; Услуги по содержанию имущества - 5,0; Прочие работы и услуги - 40,8; Увеличение стоимости прочих оборотных запасов (материалов) - 7,4.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2.Обеспечение деятельности подведомственных учреждений - 7811,7,</t>
    </r>
    <r>
      <rPr>
        <sz val="14"/>
        <rFont val="Times New Roman"/>
        <family val="1"/>
        <charset val="204"/>
      </rPr>
      <t xml:space="preserve"> в том числе: Заработная плата - 5881,6; Начисления на ыплаты по оплате труда - 1609,8; Услуги связи - 26,9; Услуги по содержанию имущества - 24,6; Прочие работы, услуги - 68,1; Страхование автомобиля - 4,8; Увеличение стоимости  ГСМ  - 169,4; Увеличение стоимости прочих оборотных запасов (материалов) - 15,2; Увеличение стоимости основных средств - 10,7; Прочие расходы - 0,6.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</si>
  <si>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Поддержка одаренных детей и молодежи:                                                                                                                                                     1.Мероприятия по поддержке и развитию культуры, искусства и архивного дела - 150,0</t>
    </r>
    <r>
      <rPr>
        <sz val="14"/>
        <rFont val="Times New Roman"/>
        <family val="1"/>
        <charset val="204"/>
      </rPr>
      <t xml:space="preserve">                                                                              ^Приобретение акустическая система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Развитие и поддержка народного творчества:                                                                                                                                                                                                                                              1.Мероприятия по поддержке и развитию культуры, искусства и архивного дела - 184,3: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1. Районный конкурс ДПИ «Подарок любимой мамочке» - 14,7;                                                                                                                        2. Конкурс для девочек, посвященный 8 марта «А ну-ка девочки» - 7,5;                                                                                                                          3. Орг.взнос Всероссийский Конкурс «Есть такая профессия - Родину защищать» - 5,5;                                                                                             4. Международный конкурс «КИТ» - 6,0 (материалы для пошива костюмов танц.коллективу «Радость»);                                               5. Конкурсная программа для детей «Один день в армии», посвященная 23 февраля - 10,2;                                                                           6. Районный конкурс рисунка и апликации»Зимняя сказка» - 3,4;                                                                                                                  7. Конкурсная программа «На балу у золушки» - 8,0;                                                                                                                       8. Фотоконкурс, посвященный новому году - 18,0;                                                                                                                                     9. Районный конкурс рисунка «Наша армия сильная» - 8,4;                                                                                                                            10. Районная выставка-конкурса изобразит.искусства «Краски моего детства» - 8,4;                                                                       11. Выставка-конкурс мастеров декоративно-прикладного творчества «Волшебные нити» - 7,5.</t>
    </r>
  </si>
  <si>
    <t>12. Участи в конкурсе «Гордость Хакасии» - 2,0;                                                                                                                                            13. Конкурс художественного чтения среди детей «Поэтическая весна» - 9,5;                                                                                                                        14. Игровая программа к Международному Дню защиты детей - 1,7;                                                                                                                           15. Проведение мероприятий в рамках проекта «Лето, солнце, 100 фантазий» - 13,0;                                                                                                                14. Районная акция-конкурс «Мы наследники Победы» - 12,5;                                                                                                                        15. Районный конкурс изобразительного искусства «Мир без войны» - 5,0;                                                                                                        16. Районный выставка-конкурс ДПИ «Пасхальное чудо» - 7,0;                                                                                                              17. Участие в международном конкурсе «КИТ» - 5,0;                                                                                                                                                        18.Районный конкурс детского и юношеского творчества «Надежда нации» - 28,0;                                                                                                      19. Районный конкурс рисунка «Под звездой Ю.Гагарина» - 3,0.</t>
  </si>
  <si>
    <r>
      <t xml:space="preserve">Гармонизация отношений в Усть-Абаканском районе Республики Хакасия и их этнокультурное развитие:                                                                                                                                                                                            1.Мероприятия в сфере развития и гармонизации межнациональных отношений - 51,4:  </t>
    </r>
    <r>
      <rPr>
        <sz val="14"/>
        <rFont val="Times New Roman"/>
        <family val="1"/>
        <charset val="204"/>
      </rPr>
      <t xml:space="preserve">                                                                               1. Организация поездки ансамбля «Добро» в с.Черное озеро - 5,0;                                                                                                               2. Районный национальный конкурс среди мальчиков «Алып 2021» - 15,4;                                                                                                     3. Республиканский праздник «Чал Пазы» - 4,5;                                                                                                                        4. Организация «Тун Пайрам» - 1,5;                                                                                                                                                                  5. Литература о народах России и на языках народов России - 25,0.</t>
    </r>
  </si>
  <si>
    <r>
      <t xml:space="preserve">3. Строительство, реконструкция объектов муниципальной собственности, в том числе разработка проектно-сметной документации - 9,4, </t>
    </r>
    <r>
      <rPr>
        <sz val="14"/>
        <rFont val="Times New Roman"/>
        <family val="1"/>
        <charset val="204"/>
      </rPr>
      <t xml:space="preserve"> Выдача технических условий услуг связи на объект строительства библиотеки.</t>
    </r>
  </si>
  <si>
    <r>
      <t xml:space="preserve">Сохранение культурных ценностей </t>
    </r>
    <r>
      <rPr>
        <sz val="14"/>
        <rFont val="Times New Roman"/>
        <family val="1"/>
        <charset val="204"/>
      </rPr>
      <t>- 2130,8</t>
    </r>
    <r>
      <rPr>
        <b/>
        <sz val="14"/>
        <rFont val="Times New Roman"/>
        <family val="1"/>
        <charset val="204"/>
      </rPr>
      <t xml:space="preserve">:
1.Обеспечение деятельности подведомственных учреждений МБУК «Усть-Абаканский районный историко-краеведческий музей» - 1373,6, </t>
    </r>
    <r>
      <rPr>
        <sz val="14"/>
        <rFont val="Times New Roman"/>
        <family val="1"/>
        <charset val="204"/>
      </rPr>
      <t xml:space="preserve">в том числе: Заработная плата - 747,3; Начисления на выплаты по оплате труда - 209,0; Услуги связи - 11,6; Коммунальные услуги - 101,0; Услуги по содержанию имущества - 33,0; Прочие работы, услуги - 45,8; Прочие расходы - 89,2; Страхование - 8,9; Увеличение стоимости основных средств - 41,9; Увеличение стоимости прочих оборотных запасов (материалов) - 84,6; Увеличение стоимости ГСМ - 1,3.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</si>
  <si>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18. Оформление экспозиции «Партизанская землянка» - 42,5;                                                                                                                                            19. Изготовление и монтаж гильз с землями городов-Героев - 130,0;                                                                                                                          20. Поздравление труженников тыла и вдов ВОВ - 105,0;                                                                                                                                21. Юнармейские костюмы для участников Вахты Памяти - 135,0;                                                                                                                 22.Квест «Наша победа» - 3,5;                                                                                                                                                                 23. Конкурс рисунков «Наша победа» - 4,0.</t>
  </si>
  <si>
    <r>
      <t xml:space="preserve">3. Обеспечение безопасности музейного фонда и развитие музеев - 34,4, </t>
    </r>
    <r>
      <rPr>
        <sz val="14"/>
        <rFont val="Times New Roman"/>
        <family val="1"/>
        <charset val="204"/>
      </rPr>
      <t>Акарицидная обработка, дератизация МАУК «Салбык»</t>
    </r>
  </si>
  <si>
    <r>
      <t xml:space="preserve">4.Капитальный ремонт в муниципальных учреждениях, в том числе проектно-сметная документация - 17,3  </t>
    </r>
    <r>
      <rPr>
        <sz val="14"/>
        <rFont val="Times New Roman"/>
        <family val="1"/>
        <charset val="204"/>
      </rPr>
      <t>Экспертиза ПСД на кап.ркмонт кровли, фасада и отмостки МБУК «Усть-Абаканский музей»</t>
    </r>
  </si>
  <si>
    <r>
      <t xml:space="preserve">Региональный проект Республики Хакасия «Творческие люди»                                                                                               1. Государственная поддержка отрасли культуры - </t>
    </r>
    <r>
      <rPr>
        <sz val="14"/>
        <rFont val="Times New Roman"/>
        <family val="1"/>
        <charset val="204"/>
      </rPr>
      <t>154,6, в том числе:</t>
    </r>
    <r>
      <rPr>
        <b/>
        <sz val="14"/>
        <rFont val="Times New Roman"/>
        <family val="1"/>
        <charset val="204"/>
      </rPr>
      <t xml:space="preserve"> 3,1(МБ), 1,5(РХ), 150,0(РФ)                                       </t>
    </r>
    <r>
      <rPr>
        <sz val="14"/>
        <rFont val="Times New Roman"/>
        <family val="1"/>
        <charset val="204"/>
      </rPr>
      <t>1. Премия лучшему работнику культуры «Московской сельской библиотеки» - 51,5;                                                                         2. Оснащение «В-Биджинской сельской библиотеки» - 103,1.</t>
    </r>
  </si>
  <si>
    <r>
      <rPr>
        <b/>
        <sz val="14"/>
        <rFont val="Times New Roman"/>
        <family val="1"/>
        <charset val="204"/>
      </rPr>
      <t>Обеспечение развития отрасли культуры</t>
    </r>
    <r>
      <rPr>
        <sz val="14"/>
        <rFont val="Times New Roman"/>
        <family val="1"/>
        <charset val="204"/>
      </rPr>
      <t xml:space="preserve"> - 11151,0: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 Обеспечение деятельности подведомственных учреждений (РДК Дружба, ДК им.Гагарина) - 8864,0,</t>
    </r>
    <r>
      <rPr>
        <sz val="14"/>
        <rFont val="Times New Roman"/>
        <family val="1"/>
        <charset val="204"/>
      </rPr>
      <t xml:space="preserve"> в том числе: Заработная плата - 5430,7; Начисления на выплаты по оплате труда - 1479,5; Услуги связи - 28,2; Коммунальные услуги - 1104,3; Работы, услуги по содержанию имущества - 126,5; Прочие работы, услуги - 138,1; Прочие расходы - 258,3; Увеличение стоимости основных средств - 113,2; Увеличение стоимости ГСМ - 79,0; Увеличение стоимости прочих оборотных запасов - 104,3; Увеличение стоимости строит.материалов - 1,9.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</si>
  <si>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2. Мероприятия по поддержке и развитию культуры, искусства и архивного дела - 1195,7,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Районный конкурс «Пою моё отечество» - 36,05; 2. Проведение концерта, посвященного 23 февраля - 17,84; 3. Проведение концерта «Поем любимые песни вдвоем, 10-летию творческой деятельности дуэта «Родные напевы»-26,4; 4. Районный фотоконкурс «Ах! Эта бабушка сенсация!» - 2,8; 5.Районный конкурс «Маленькая мисс 2021» - 22,4; 6. Оформление мероприятия «Крымская весна» - 25,0; 7. Текущий ремонт лестничного марша - 308,4; 8. Монтаж освещения в гардеробной - 12,9; 9.Монтаж освещения сцены - 69,5; 10. Проведение мероприятий, посвященных 8 марта - 31,8; 11.Праздник «Веселись народ, масленница идет» - 5,1; 12. Онлайн-конкурс «Селфи с мамой» - 12,6; 13. Освещение лестничного марша - 105,6; 14. Монтаж освещения сцены - 42,2; 15. Услуги художественного оформления лестницы - 78,0; 16. Районное торжественное мероприятие, посвященное Дню работника культуры - 16,8; 17.День работников ЖКХ - 33,5; 18. Районный конкурс среди работников культуры «Мастера настроения» - 24,5; 19. Первый районный конкурс красоты таланта «Мисс Усть-Абаканский район-2021» - 15,5; 20. Приобретение вешалок в гардероб - 75,4; 21. Районный фотоконкурс среди граждан старшего поколения, посвященного Дню защитника отечества «Мудрость! Сила! Красота!» - 5,0; 22. Международный женский день 8 марта «Её величество, женщина» - 30,31; 23.Проведение мероприятий праздника «День Победы» -56,6; 24. Торжественный концерт, посвященный дню муниципального служащего - 27,8; 25.Мероприятие «60 лет творческого полета, посвященное юбилею МБУК «ДК им.Ю.А.Гагарина»  - 53,9; 26. Обучение по программе «Инновационные методики организации деятельности учреждений культуры - 6,0; 27. Проведение пленума ветеранов (пенсионеров) войны, труда, Вооруженных сил и правоохранительных органов - 12,9; 28. Торжественный концерт «Твой день Россия!», посвященный Дню России - 2,8; 29. Мероприятия, посвященные Дню медицинского работника - 20,6.  Остаток на счете  - 17,5.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</si>
  <si>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4.Укрепление материально-технической базы - 450,0, </t>
    </r>
    <r>
      <rPr>
        <sz val="14"/>
        <rFont val="Times New Roman"/>
        <family val="1"/>
        <charset val="204"/>
      </rPr>
      <t>в том числе:                                                                                                    1. Световое оборудование на сцену ДК Гагарина - 400,0;                                                                                                                            2. Музыкальное оборудование РДК «Дружба» - 50,0.</t>
    </r>
  </si>
  <si>
    <r>
      <t xml:space="preserve">6. Иные межбюджетные трансферты на мероприятия по поддержке и развитию культуры - 200,0, </t>
    </r>
    <r>
      <rPr>
        <sz val="14"/>
        <rFont val="Times New Roman"/>
        <family val="1"/>
        <charset val="204"/>
      </rPr>
      <t>1. Приобретение одежды сцены из огнезащитного материала (Вершино-Биджинский СДК-100,0, Чарковский СДК-100,0)</t>
    </r>
  </si>
  <si>
    <r>
      <rPr>
        <b/>
        <sz val="14"/>
        <rFont val="Times New Roman"/>
        <family val="1"/>
        <charset val="204"/>
      </rPr>
      <t>Региональный проект Республики Хакасия «Культурная среда»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1.  Государственная поддержка отрасли культуры (в том числе софинансирование с республиканским бюджетом) </t>
    </r>
    <r>
      <rPr>
        <sz val="14"/>
        <rFont val="Times New Roman"/>
        <family val="1"/>
        <charset val="204"/>
      </rPr>
      <t>- 212,0, из них:</t>
    </r>
    <r>
      <rPr>
        <b/>
        <sz val="14"/>
        <rFont val="Times New Roman"/>
        <family val="1"/>
        <charset val="204"/>
      </rPr>
      <t xml:space="preserve"> 4,2(МБ), 18,7 (РХ), 189,0 (РФ) </t>
    </r>
    <r>
      <rPr>
        <sz val="14"/>
        <rFont val="Times New Roman"/>
        <family val="1"/>
        <charset val="204"/>
      </rPr>
      <t>Капитальный ремонт РДК Дружба (замена дверных блоков в зрительном зале)</t>
    </r>
    <r>
      <rPr>
        <b/>
        <sz val="14"/>
        <rFont val="Times New Roman"/>
        <family val="1"/>
        <charset val="204"/>
      </rPr>
      <t xml:space="preserve">          </t>
    </r>
  </si>
  <si>
    <t xml:space="preserve">1.Обеспечение деятельности подведомственных учреждений (Дома культуры) – 8864,0;                                                      
2.Мероприятия по поддержке и развитию культуры, искусства и архивного дела – 1 195,7;                                                                                                                      3. Капитальный ремонт в муниципальных учреждениях, в том числе проектно-сметная документация — 116,0;                                                                            4. Укрепление материально-технической базы — 450,0,                                                                                                                                                                     5. Обеспечение развития и укрепления материально-технической базы домов культуры в населенных пунктах с числом жителей до 50 тысяч человек ( в т.ч. софинансирование с республиканским бюджетом) — 325,3;                                                                                                                                             6. Иные межбюджетные трансферты на мероприятия по поддержке и развитию культуры — 200,0;                                                                                                                                      7. Государственная поддержка отрасли культуры ( в том числе софинансирование с республиканским бюджетом) — 212,0.
</t>
  </si>
  <si>
    <t>Расходы предусмотрены в 3 и 4 кварталах 2021 года</t>
  </si>
  <si>
    <t xml:space="preserve">1.Обеспечение деятельности подведомственных учреждений (Библиотеки) – 11 039,0;                            
2.  Мероприятия по поддержке и развитию культуры, искусства и архивного дела – 115,8;                                                                                                            3. Строительство, реконструкция объектов муниципальной собственности, в том числе разработка проектно-сметной документации – 9,4;                                                                                                                 4. Обеспечение деятельности подведомственных учреждений (Муниципальное бюджетное учреждение культуры "Усть-Абаканский  районный историко-краеведческий музей) – 1373,6;                                        
5.  Мероприятия по поддержке и развитию культуры, искусства и архивного дела - 705,5.;                                                                                                                             6. Обеспечение безопасности музейного фонда и развитие музеев – 34,4;                                                                                                                                 7. Капитальный ремонт в муниципальных учреждениях, в том числе проектно-сметная документация – 17,3;                                                                                  8. Создание модельных библиотек – 1924,8;                                                                                                                       9. Государственная поддержка отрасли культуры – 154,6.
</t>
  </si>
  <si>
    <t>1. Создание модельных библиотек – 1924,8;                                                                                                                       2. Государственная поддержка отрасли культуры – 151,5.</t>
  </si>
  <si>
    <t xml:space="preserve">1.  Поддержка одаренных детей и молодежи (Мероприятия по поддержке и развитию культуры, искусства и архивного дела – 150,0)                                 
2.  Развитие и поддержка народного творчества (Мероприятия по поддержке и развитию культуры, искусства и архивного дела  –184,3);                                                                                                                                                                3. Гармонизация отношений в Усть-Абаканском районе Республики Хакасия и их этнокультурное развитие (Мероприятия в сфере развития и гармонизации межнациональных отношений – 51,4.)
</t>
  </si>
  <si>
    <t>1.Органы местного самоуправления – 2020,9;                               
2.Обеспечение деятельности подведомственных учреждений (Метод.кабинет, централизованная бухгалтерия, хоз.группа) – 7811,7.</t>
  </si>
  <si>
    <t xml:space="preserve">1.Обеспечение деятельности подведомственных учреждений (МБУ культуры МРЦ) – 452,3;
2.Мероприятия в области молодежной политики – 159,6.
</t>
  </si>
  <si>
    <t>Низкий уровень выполнения мероприятий обусловлен  образовавшейся кредиторской задолженностью, а так же в связи с тем что проведение мероприятий предусмотрено в  3 и 4 кварталах 2021 года.</t>
  </si>
  <si>
    <t>1. Обеспечение развития и укрепления материально-технической базы домов культуры в населенных пунктах с числом жителей до 50 тысяч человек ( в т.ч. софинансирование с республиканским бюджетом) — 318,8;                                                                                                                                             2. Иные межбюджетные трансферты на мероприятия по поддержке и развитию культуры — 200,0;                                                                                                                                      3. Государственная поддержка отрасли культуры ( в том числе софинансирование с республиканским бюджетом) — 207,7.</t>
  </si>
  <si>
    <t xml:space="preserve">Финансирование производится по фактическим расходам. </t>
  </si>
  <si>
    <t xml:space="preserve">Проведение мероприятий предусмотрено в 3 и 4 кварталах 2021 года, </t>
  </si>
  <si>
    <t>Осуществление органами местного самоуправления государственных полномочий в области охраны труда - 201,4.</t>
  </si>
  <si>
    <r>
      <t>Совершенствование системы охраны труда.                                                                                                                                     1.Мероприятия в области улучшений условий и охраны труда - 847,7, из низ:                          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 xml:space="preserve">Специальная оценка условий труда - 5,5;                                                                                                                               ^Медицинские осмотры - 118,4 (обследование на рото-вирус, мед.осмотр водителей);                                                                                ^Организация и проведение производственного контроля - 386,7;                                                                                                      ^Обучение  по охране труда - 141,1;                                                                                                                                                    ^Спец.одежда и другие средства индивилуальной защиты - 94,5;                                                                                                                                         ^Приобретение и монтаж установок для обеспечения работников питьевой водой - 7,0 (куллер);                                                                                                                                                            ^Устройство новых и реконструкция имеющихся отопительных систем - 8,2 (обогреватель настенный теплофон);                                                                                                                                                                                             ^Оснащение кабинетов по охране труда - 24,4 (стенды, знаки);                                                                                                                ^Устройство и модернизация коллективной защиты - 8,2 (огнетушители, планы эвакуации);                                                                                             ^Приобретение смывающих и обеззараживающих - 1,8 (мыло туалетное,крем для рук);                         ^Приобретение профессиональных изданий для специалиста по охране труда - 51,9 (система по охране труда, журналы по охране труда);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</t>
    </r>
  </si>
  <si>
    <t>1. Проводилась повторная госэкспертиза документации. Аукцион на строительство жилья будет проводиться в третьем квартале 2021г.                                                 2. Работы по капитальному ремонту МБОУ "Калининская СОШ" (замена окон) выполнены в полном объеме, кредиторка на 01.07.2021г. составляет 746,0 тыс.руб.</t>
  </si>
  <si>
    <t>Проведена повторная гос.экспертиза документации</t>
  </si>
  <si>
    <t>Обеспечение благоустроенным жильем граждан, проживающих в сельской местности.                                                                                                  Выполнены работы по замене окон в школе (с.Калинино).</t>
  </si>
  <si>
    <t>1. "Обеспечение комплексного развития сельских территорий в части улучшения жилищных условий граждан, проживающих на сельских территориях" - выдан сертификат на площадь 72 м2 в сумме 1 274 061,60 рублей, выдан сертификат, в сумме 256 884,79 рублей (Кз 2020г).                                                                                                                                        2. "Строительство жилья, предоставляемого по договору найма жилого помещения" - проведена повторная гос.экспертиза документации на сумму 15758,57 рублей.                                                                                                                             3. "Обеспечение комплексного развития сельских территорий (формирование современного облика сельских территорий, направленных на создание и развитие инфраструктуры в сельской местности)- выполнены работы по замене окон в школе (с.Калинино) - 1693713,50 рублей</t>
  </si>
  <si>
    <t xml:space="preserve">Дошкольные организации:
1.Обеспечение деятельности подведомственных учреждений-20908,3                                                                                        2.Строительство, реконструкция объектов муниципальной собственности, в том числе разработка ПСД-32,1                                                                                      3.Капитальный ремонт в муниципальных учреждениях, в том числе ПСД-0                                                                                                                                                                                4.Мероприятия по развитию дошкольного образования-1962,1
5.Обеспечение гос. гарантий реализации прав на получение общедоступного и бесплатного дошкольного образования в муниципальных дошкольных образовательных организациях-45438,0          
6. Реализация мероприятий по развитию дошкольных образовательных организаций-580,0                                                                                                                                             7. Реализация мероприятий по развитию дошкольных образовательных организаций (софинансирование к республиканскому бюджету)-11,8                                                                                            </t>
  </si>
  <si>
    <t>Общеобразовательные учреждения:
1.Обеспечение деятельности подведомственных учреждений-70015,6                                                                                      2.Строительство, реконструкция объектов муниципальной собственности, в том числе разработка ПСД-129,4 
3.Капитальный ремонт в муниципальных учреждениях, в том числе ПСД-161,5
4.Создание условия для обеспечения современного качества образования-12771,95                                                               5.Ежемесячное денежное вознаграждение за классное рук-во пед. работникам гос. и муницип. общеоб. орг.-22287,4                   
6.Обеспечение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общеобразов. организациях, обеспечение доп. образования детей в муниципальных общеобразов. организациях-222711,2                                                                                   7.Реализация мероприятий по развитию общеобразовательных организаций-2387,7
8.Организация школьного питания-2661,4
9. Организ-я беспл. горяч. питания обучающихся, получающих начал. общее образ-е в  мун. образов. орг-ях- 12534                                                                                                                                                                                                                                                                                                   10.Строительство, реконструкция объектов муниципальной собственности, в том числе разработка ПСД-0,05                                                        11.Создание новых мест в общеобразовательных организациях (в том числе софинансирование с республиканским бюджетом)-17677,9</t>
  </si>
  <si>
    <t xml:space="preserve">1. Обеспечение деятельности подведомственных учреждений («Единая дежурная диспетчерская служба»).                                                                                                                           2. Приобретение 11 систем оповещения населения, опашка населенных пунктов Чарковского, Калининского, Доможаковского, Весенненского и Расцветовского сельсоветов.  </t>
  </si>
  <si>
    <t xml:space="preserve">1.Обеспечение деятельности УФиЭ                                                                                            2.Обеспечение деятельности подведомственных учреждений (обеспечение деятельности МКУ "Усть-Абаканская районная правовая служба")                                                                                              3.Выравнивание бюджетной обеспеченности и обеспечение сбалансированности бюджетов муниципальных образований Усть-Абаканского района                                                                                                                                                                                        4.Финансовое обеспечение переданных органам местного самоуправления полномочий.                                                                                                                                                                         5.Дополнительное профессиональное образование муниципальных служащих                                                                              </t>
  </si>
  <si>
    <t xml:space="preserve">1.Иные межбюджетные трансферты на поддержку мер по обеспечению сбалансированности бюджетов поселений.                                                                                                                                                                   2.Осуществление государственных полномочий по образованию и обеспечению деятельности комиссий по делам несовершеннолетних и защите их прав.                                                                                                                                                                                                                         3.Осуществление государственных полномочий по созданию, организации и обеспечению деятельности административных комиссий муниципальных образований.                                                                                                                           4.Дополнительное профессиональное образование муниципальных служащих    </t>
  </si>
  <si>
    <r>
      <rPr>
        <b/>
        <sz val="14"/>
        <rFont val="Times New Roman"/>
        <family val="1"/>
        <charset val="204"/>
      </rPr>
      <t xml:space="preserve">Выявление и поддержка одаренных детей и талантливой молодежи:   </t>
    </r>
    <r>
      <rPr>
        <sz val="14"/>
        <rFont val="Times New Roman"/>
        <family val="1"/>
        <charset val="204"/>
      </rPr>
      <t xml:space="preserve">                                                                             </t>
    </r>
    <r>
      <rPr>
        <b/>
        <sz val="14"/>
        <rFont val="Times New Roman"/>
        <family val="1"/>
        <charset val="204"/>
      </rPr>
      <t>1.Создание условия для обеспечения современного качества образования - 86,8</t>
    </r>
    <r>
      <rPr>
        <sz val="14"/>
        <rFont val="Times New Roman"/>
        <family val="1"/>
        <charset val="204"/>
      </rPr>
      <t xml:space="preserve"> Участие обучающихся (команд школьников) и их сопровождающих (руководителей) в республиканских, межрегиональных, всероссийских учебно-тренировочных сборах, спортивных соревнованиях, школах для одаренных детей и других международных и всероссийских мероприятиях, в том числе:                                                                                                                                                                                                                     ^Поездка в г. Новосибирск спортсменов - 27,3 (МБОУ "У-Абаканская СОШ" транспортные расходы - 24,3, МБОУ "Доможаковская СОШ" - ГСМ - 3,0);                                                                                                                                                                                     ^Районные олимпиады и конкурсы, праздники для школьников и дошкольников - 23,5.                                                                           ^Поощрит.выплаты выпускникам-медалистам - 36,0.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</si>
  <si>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1.Обеспечение деятельности подведомственных учреждений ("Единая дежурная диспетчерская служба") -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1789,8</t>
    </r>
    <r>
      <rPr>
        <sz val="14"/>
        <rFont val="Times New Roman"/>
        <family val="1"/>
        <charset val="204"/>
      </rPr>
      <t xml:space="preserve">, в том числе: заработная плата - 1422,6; страховые взносы - 352,7; приобретение форменной одежды для персонала ЕДДС - 14,5.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2.Материально-техническое обеспечение единых дежурно-диспетчерских служб муниципальных образований - </t>
    </r>
    <r>
      <rPr>
        <sz val="14"/>
        <rFont val="Times New Roman"/>
        <family val="1"/>
        <charset val="204"/>
      </rPr>
      <t>323,1, из них:</t>
    </r>
    <r>
      <rPr>
        <b/>
        <sz val="14"/>
        <rFont val="Times New Roman"/>
        <family val="1"/>
        <charset val="204"/>
      </rPr>
      <t xml:space="preserve"> 316,6 (РХ), 6,5 (МБ) </t>
    </r>
    <r>
      <rPr>
        <sz val="14"/>
        <rFont val="Times New Roman"/>
        <family val="1"/>
        <charset val="204"/>
      </rPr>
      <t xml:space="preserve">Приобретение 11 систем оповещения населения.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3.Иные межбюджетные трансферты на мероприятия по защите населения от чрезвычайных ситуаций, пожарной безопасности и безопасности на водных объектах - 95,0 </t>
    </r>
    <r>
      <rPr>
        <sz val="14"/>
        <rFont val="Times New Roman"/>
        <family val="1"/>
        <charset val="204"/>
      </rPr>
      <t xml:space="preserve">Проведение опашки населенных пунктов Чарковского, Калининского, Доможаковского, Весенненского и Расцветовского сельсоветов.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
</t>
    </r>
    <r>
      <rPr>
        <b/>
        <sz val="12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</si>
  <si>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>3.Капитальный ремонт в муниципальных учреждениях, в том числе проектно-сметная документация - 116,0,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1. Изготовление ПСД на кап.ремонт ДК Гагарина - 56,0;                                                                                                                           2. Изготовление ПСД РДК «Дружба» на кап.ремонт первого и второго этажей, фасада, фойе, холла и гардероба - 60,0.                                                                                                                                                                                    </t>
    </r>
  </si>
  <si>
    <r>
      <t xml:space="preserve">5. Обеспечение развития и укрепления материально-технической базы домов культуры в населенных пунктах с числом жителей до 50 тысяч человек  (в том числе софинансирование с республиканским бюджетом) </t>
    </r>
    <r>
      <rPr>
        <sz val="14"/>
        <rFont val="Times New Roman"/>
        <family val="1"/>
        <charset val="204"/>
      </rPr>
      <t xml:space="preserve">- 325,3, в том числе: </t>
    </r>
    <r>
      <rPr>
        <b/>
        <sz val="14"/>
        <rFont val="Times New Roman"/>
        <family val="1"/>
        <charset val="204"/>
      </rPr>
      <t xml:space="preserve">6,5 (МБ), 28,7 (РХ), 290,1 (РФ)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1. Текущий ремонт помещений ДК Гагарина (Гардероба, Гримерных, корридоров, фойе).</t>
    </r>
  </si>
  <si>
    <r>
      <t xml:space="preserve">Совершенствование библиотечной деятельности </t>
    </r>
    <r>
      <rPr>
        <sz val="14"/>
        <rFont val="Times New Roman"/>
        <family val="1"/>
        <charset val="204"/>
      </rPr>
      <t xml:space="preserve">- 11164,2, из них: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1.Обеспечение деятельности подведомственных учреждений (МБУК «Усть-Абаканская ЦБС») - 11039,0</t>
    </r>
    <r>
      <rPr>
        <sz val="14"/>
        <rFont val="Times New Roman"/>
        <family val="1"/>
        <charset val="204"/>
      </rPr>
      <t xml:space="preserve">, в том числе: Заработная плата - 7841,2; Начисления на выплаты по оплате труда - 2083,5; Услуги связи - 154,4; Коммунальные услуги - 623,6; Услуги по содержанию имущества - 121,5; Прочие работы, услуги - 168,0; Прочие расходы (пеня, госпошлина) - 1,6; Увеличение стоимости прочих оборотных запасов (материалов) - 25,4; Увеличение стоимости основных средств - 3,1; Приобретение угля - 16,7.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2.Мероприятия по поддержке и развитию культуры, искусства и архивного дела - 115,8,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                                                                              ^Комплектование книжных фондов библиотек Усть-Абаканской ЦБС - 63,96;                                                                                                                      ^Приобретение библиотечной техники (формуляры, вкладыши, каталожные карточки, листки возврата, дневники) - 22,39;                                                                                                                                                                                                                                                                         ^Летняя программа чтение - 16,26;                                                                                                                                               ^Общероссийский день библиотек - 13,2.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</t>
    </r>
  </si>
  <si>
    <r>
      <t xml:space="preserve">2.Мероприятия по поддержке и развитию культуры, искусства и архивного дела - 705,5: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1. Возложение к могиле неизвестного солдата - 20,0;                                                                                                                   2.Выставка к 23 февраля, посвященная памяти о россиянах, исполнявших долг за пределами отечества - 18,21;                                                                                                                                                                                                         3. Поздравление  ветеранов и труженников тыла ВОВ с юбилеем - 31,0;                                                                                                              4. Кинолекторий с учащимися У-Абаканской СОШ совместно с Советом старейшин - 3,99;                                                                           5.Конкурс рисунков среди детей и подростков «Женщина и Великая Отечественная война» - 3,0;                               6.Интерактивная квест-игра по рп.Усть-Абакан «Из истории старого города» - 8,79;                                                                             7. Всероссийский квест «Первый космический» - 7,4;                                                                                                                           8. Всероссийский квест «Освобождение Крыма» - 7,05;                                                                                                                    9. Всероссийский квест «Блокада Ленинграда» и «Сталинградская битва» - 7,0;                                                                          10. Мероприятие, посвященное Дню памяти и скорби «80 лет со дня начала Великой Отечественной войны и обороны Брестской крепости» и торжественного возложения земли с мест боев в гильзы на мемориале «Вечная слава» - 14,0;                                                                                                                                                                                      11. Мероприятия для детей в каникулярный период - 6,9;                                                                                                                                              12. Оформление мемориала в рамках проведения Дня Победы в ВОВ - 41,0;                                                                                                      13. Подключение вечного огня для проведения праздничных мероприятий - 30,0;                                                                                                     14. Приобретение подарков ветеранам и труженникам тыла - 39,0;                                                                                                              15. Изготовление доп.списков участников ВОВ на мемориал - 30,0;                                                                                                                     16. Оформление экспозиции из цветов на клумбе мемориала «Вечная слава» - 9,13;                                                                                                             17. Оформление экспозиции ко Дню космонавтики - 9,03;                                                                                                                   </t>
    </r>
  </si>
  <si>
    <r>
      <t xml:space="preserve">Региональный проект Республики Хакасия «Культурная среда»                                                                                                           1.  Создание модельных муниципальных библиотек - 1924,8 (РФ), </t>
    </r>
    <r>
      <rPr>
        <sz val="14"/>
        <rFont val="Times New Roman"/>
        <family val="1"/>
        <charset val="204"/>
      </rPr>
      <t xml:space="preserve">из них:                                                                                                                                                              1. Приобретение мебели - 642,8;                                                                                                                                                                                 2. Приобретение антивандальной кнопки - 23,0;                                                                                                                                                                3. Рулонные жалюжи - 48,2;                                                                                                                                                                  4.Книжный фонд - 1013,0;                                                                                                                                                                                                    5. Курсы повышения квалификации библиотекарей - 5,0;                                                                                                                                                          6. Периодические печатные издания - 27,5;                                                                                                                                                               7.Программы ЭВМ - 165,3. </t>
    </r>
  </si>
  <si>
    <r>
      <rPr>
        <b/>
        <sz val="14"/>
        <rFont val="Times New Roman"/>
        <family val="1"/>
        <charset val="204"/>
      </rPr>
      <t>3.Физкультурно-оздоровительная работа с различными категориями населения - 206,6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1.Открытое первенство по баскетболу среди девочек – 4,7;                                                                                                                         2.Чемпионат по мини-футболу – 3,9;                                                                                                                                                         3.Первенство по волейболу – 1,1;                                                                                                                                                              4.Турнир по настольному теннису – 2,16;                                                                                                                                          5.Региональный турнир по хоккею с мячом на Кубок Главы района среди мальчиков – 37,1;                                                                           6.Конкурс на лучшую организацию работы по внедрению Всероссийского физкультурно-спортвного комплекса «Готов к труду и обороне» - 13,84;                                                                                                                                             7.Организация Зимнего фестиваля ГТО – 7,2;                                                                                                                             8.Мероприятия в рамках проведения праздника «День Победы» (Кубок Победы по футболу) – 21,52;                                                                 9.Спортивный праздник, посвященный Дню России – 10,0;                                                                                                                    10.Спортивное мероприятие, посвященное Дню защиты детей 1 июня 2021г. - 6,4;                                                                                                   11.Летний фестиваль Всероссийского физкультурно-спортивного комплекса ГТО среди обучающихся общеобразовательных учреждений У-Аб.района 28.05.21 – 6,0;                                                                                                                                      12. Открытие спортивной площадки ГТО – 4,98;                                                                                                                                     13.Проведение Спартакиады ВФСК «Готов к труду и обороне» (ГТО) среди трудовых коллективов У-Абаканского р-на - 8,7;                                                                                                                                                                       14.Открытое первенство Усть-Абаканской СШ по боксу, посвященное празднованию 76-летия Победы в ВОВ – 4,8;                                                                                                                                                                                                                                                              15.Открытый турнир по настольному теннису, посвященный Дню победы в ВОВ – 3,0;                                   </t>
    </r>
  </si>
  <si>
    <r>
      <rPr>
        <b/>
        <sz val="14"/>
        <rFont val="Times New Roman"/>
        <family val="1"/>
        <charset val="204"/>
      </rPr>
      <t xml:space="preserve">1. Социальные выплаты гражданам, в соответствии с действующим законодательством - </t>
    </r>
    <r>
      <rPr>
        <sz val="14"/>
        <rFont val="Times New Roman"/>
        <family val="1"/>
        <charset val="204"/>
      </rPr>
      <t>2664,5, из них:</t>
    </r>
    <r>
      <rPr>
        <b/>
        <sz val="14"/>
        <rFont val="Times New Roman"/>
        <family val="1"/>
        <charset val="204"/>
      </rPr>
      <t xml:space="preserve"> 2359,7 (МБ), 304,8(РХ)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^Доплаты к пенсиям муниципальным служащим - 2283,2;                                                                                                                                                  ^Оказание материальной помощи малообеспеченным категориям населения - 22,0 (2 чел.);                                                                                                                 ^Обеспечение мер социальной поддержки специалистов культуры, проживающих в сельской местности - 11,5 (компенсация за комунальные услуги пенсионерам);                                                                                                     ^Осуществление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 - 304,8 (РХ)                                                                                                                                                                                                       ^Оказание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- 43,0 (12 чел.);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2.Осуществление государственных полномочий по выплатам гражданам, имеющим детей - 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2573,2 (РХ) ^</t>
    </r>
    <r>
      <rPr>
        <sz val="14"/>
        <rFont val="Times New Roman"/>
        <family val="1"/>
        <charset val="204"/>
      </rPr>
      <t>Компенсация части родительской платы за присмотр и уход за ребенком в муниципальных образовательных организациях</t>
    </r>
  </si>
  <si>
    <r>
      <t>1.Обеспечение деятельности подведомственных учреждений (муниципальное автономное учреждение «Усть-Абаканский загородный лагерь Дружба» - 1349,8</t>
    </r>
    <r>
      <rPr>
        <sz val="14"/>
        <rFont val="Times New Roman"/>
        <family val="1"/>
        <charset val="204"/>
      </rPr>
      <t xml:space="preserve">, Субсидии на выполнения муниципального задания: из средств МБ-оплата труда 915,9, коммунальные услуги - 44,3, услуги по содержанию имущества - 7,2, прочие услуги - 270,3,  прочие расходы - 21,3, приобретение матзапасов - 90,8.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>.</t>
    </r>
    <r>
      <rPr>
        <b/>
        <sz val="14"/>
        <rFont val="Times New Roman"/>
        <family val="1"/>
        <charset val="204"/>
      </rPr>
      <t xml:space="preserve">Капитальный ремонт, в муниципальных учреждениях, т.ч. разработка ПСД - 26,7 </t>
    </r>
    <r>
      <rPr>
        <sz val="14"/>
        <rFont val="Times New Roman"/>
        <family val="1"/>
        <charset val="204"/>
      </rPr>
      <t xml:space="preserve"> Госэкспертиза по проверке сметной документации на кап.ремонт МАУ "ЗЛ "Дружба"</t>
    </r>
    <r>
      <rPr>
        <b/>
        <sz val="14"/>
        <rFont val="Times New Roman"/>
        <family val="1"/>
        <charset val="204"/>
      </rPr>
      <t xml:space="preserve">   </t>
    </r>
    <r>
      <rPr>
        <sz val="14"/>
        <rFont val="Times New Roman"/>
        <family val="1"/>
        <charset val="204"/>
      </rPr>
      <t xml:space="preserve">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3.Мероприятия по организации отдыха, оздоровления и занятости несовершеннолетних - 744,8 </t>
    </r>
    <r>
      <rPr>
        <sz val="14"/>
        <rFont val="Times New Roman"/>
        <family val="1"/>
        <charset val="204"/>
      </rPr>
      <t xml:space="preserve"> Организация временного трудоустройства несовершеннолетних граждан в свободное от учебы время (в том числе состоящие на учете в КДН) - 5 учр.(20 реб.) - 120,8; трудовой отряд "СУЭК" оплата труда несовершеннолетних МБОУ "Усть-Абаканская СОШ" (26 чел.) - 463,0, оплата бригадиров - 52,0, оплата бухгалтера - 26,0 на организацию деятельности трудового отряда - 83,0.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4.Проведение ремонта загородных детских лагерей, оздоровительных лагерей - </t>
    </r>
    <r>
      <rPr>
        <sz val="14"/>
        <rFont val="Times New Roman"/>
        <family val="1"/>
        <charset val="204"/>
      </rPr>
      <t>2488,0, в том числе:</t>
    </r>
    <r>
      <rPr>
        <b/>
        <sz val="14"/>
        <rFont val="Times New Roman"/>
        <family val="1"/>
        <charset val="204"/>
      </rPr>
      <t xml:space="preserve"> 49,8(МБ), 2438,2 (РХ)</t>
    </r>
    <r>
      <rPr>
        <sz val="14"/>
        <rFont val="Times New Roman"/>
        <family val="1"/>
        <charset val="204"/>
      </rPr>
      <t xml:space="preserve"> Кап.ремонт МАУ "Усть-Абаканский ЗЛ "Дружба" (летний водопровод, кровля корпуса 9, кровля крыльца клуба, уличный туалет)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</si>
  <si>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>2. Содействие формирования туристической инфраструктуры и материально-технической базы - 12,0</t>
    </r>
    <r>
      <rPr>
        <sz val="14"/>
        <rFont val="Times New Roman"/>
        <family val="1"/>
        <charset val="204"/>
      </rPr>
      <t>, из них:                                                                                                                                                                                                                                                                                               1.Холсты – 3,9;                                                                                                                                                                               2.Приобретение экспонатов для музея – 8,1.</t>
    </r>
  </si>
  <si>
    <r>
      <rPr>
        <b/>
        <sz val="14"/>
        <rFont val="Times New Roman"/>
        <family val="1"/>
        <charset val="204"/>
      </rPr>
      <t>3. Организация, координация туристической деятельности и продвижения туристического продукта - 21,7</t>
    </r>
    <r>
      <rPr>
        <sz val="14"/>
        <rFont val="Times New Roman"/>
        <family val="1"/>
        <charset val="204"/>
      </rPr>
      <t>, из них:                                                                                                                                                                                                                                     1. Мероприятие «День открытых дверей» в МАУК «Музей «Древние курганы Салбыкской степи» 22 мая 2021 г. - 21,7 (проведение мастер-классов по изготовлению Талгана, Петроглифов; услуги шамана; проведение обряда «Кормления огня»).</t>
    </r>
  </si>
  <si>
    <r>
      <t xml:space="preserve">2.Поддержка и развитие систем коммунального комплекса:                                                                         </t>
    </r>
    <r>
      <rPr>
        <sz val="14"/>
        <rFont val="Times New Roman"/>
        <family val="1"/>
        <charset val="204"/>
      </rPr>
      <t xml:space="preserve">           1.Капитальный ремонт тепловой сети с.Вершино-Биджа ул.Школьная (136 метров) – срок начала работ по контракту 01.07.2021;                                                                                                                                                                                                                                   2.Капитальный ремонт участков тепловой сети по ул. Космонавтов в п.Расцвет (141 метр) – проводится аукцион;                                                                                                                                               3.Капитальный ремонт котла а.Доможаков – срок начала работ по контракту 01.07.2021</t>
    </r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</si>
</sst>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0000"/>
  </numFmts>
  <fonts count="2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 wrapText="1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right" vertical="top"/>
    </xf>
    <xf numFmtId="0" fontId="14" fillId="0" borderId="0" xfId="0" applyFont="1" applyFill="1"/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Alignment="1">
      <alignment horizontal="right" vertical="top" wrapText="1"/>
    </xf>
    <xf numFmtId="164" fontId="4" fillId="0" borderId="0" xfId="0" applyNumberFormat="1" applyFont="1" applyFill="1" applyAlignment="1">
      <alignment horizontal="right" vertical="top"/>
    </xf>
    <xf numFmtId="164" fontId="12" fillId="0" borderId="0" xfId="0" applyNumberFormat="1" applyFont="1" applyFill="1" applyBorder="1" applyAlignment="1">
      <alignment horizontal="right" vertical="top"/>
    </xf>
    <xf numFmtId="164" fontId="12" fillId="0" borderId="0" xfId="0" applyNumberFormat="1" applyFont="1" applyFill="1" applyBorder="1" applyAlignment="1">
      <alignment horizontal="left" vertical="top"/>
    </xf>
    <xf numFmtId="164" fontId="11" fillId="0" borderId="0" xfId="0" applyNumberFormat="1" applyFont="1" applyFill="1" applyAlignment="1">
      <alignment horizontal="left" vertical="top"/>
    </xf>
    <xf numFmtId="164" fontId="3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center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vertical="top"/>
    </xf>
    <xf numFmtId="164" fontId="1" fillId="0" borderId="0" xfId="0" applyNumberFormat="1" applyFont="1" applyFill="1" applyAlignment="1">
      <alignment vertical="top"/>
    </xf>
    <xf numFmtId="164" fontId="11" fillId="0" borderId="0" xfId="0" applyNumberFormat="1" applyFont="1" applyFill="1" applyAlignment="1">
      <alignment horizontal="left"/>
    </xf>
    <xf numFmtId="164" fontId="13" fillId="0" borderId="0" xfId="0" applyNumberFormat="1" applyFont="1" applyFill="1" applyAlignment="1">
      <alignment horizontal="center"/>
    </xf>
    <xf numFmtId="164" fontId="4" fillId="0" borderId="0" xfId="0" applyNumberFormat="1" applyFont="1" applyFill="1"/>
    <xf numFmtId="164" fontId="14" fillId="0" borderId="0" xfId="0" applyNumberFormat="1" applyFont="1" applyFill="1"/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/>
    </xf>
    <xf numFmtId="164" fontId="2" fillId="0" borderId="1" xfId="0" applyNumberFormat="1" applyFont="1" applyFill="1" applyBorder="1" applyAlignment="1">
      <alignment horizontal="center" vertical="top"/>
    </xf>
    <xf numFmtId="164" fontId="12" fillId="0" borderId="0" xfId="0" applyNumberFormat="1" applyFont="1" applyFill="1" applyBorder="1" applyAlignment="1">
      <alignment horizontal="center" vertical="top"/>
    </xf>
    <xf numFmtId="164" fontId="6" fillId="0" borderId="0" xfId="0" applyNumberFormat="1" applyFont="1" applyFill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top"/>
    </xf>
    <xf numFmtId="164" fontId="12" fillId="0" borderId="0" xfId="0" applyNumberFormat="1" applyFont="1" applyFill="1" applyAlignment="1">
      <alignment horizontal="center" vertical="top"/>
    </xf>
    <xf numFmtId="164" fontId="7" fillId="0" borderId="0" xfId="0" applyNumberFormat="1" applyFont="1" applyFill="1" applyAlignment="1">
      <alignment horizontal="center" vertical="top"/>
    </xf>
    <xf numFmtId="164" fontId="6" fillId="0" borderId="0" xfId="0" applyNumberFormat="1" applyFont="1" applyFill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 wrapText="1"/>
    </xf>
    <xf numFmtId="164" fontId="18" fillId="0" borderId="1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top"/>
    </xf>
    <xf numFmtId="164" fontId="19" fillId="0" borderId="8" xfId="0" applyNumberFormat="1" applyFont="1" applyFill="1" applyBorder="1" applyAlignment="1">
      <alignment vertical="top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top"/>
    </xf>
    <xf numFmtId="165" fontId="19" fillId="0" borderId="1" xfId="0" applyNumberFormat="1" applyFont="1" applyFill="1" applyBorder="1" applyAlignment="1">
      <alignment vertical="top" wrapText="1"/>
    </xf>
    <xf numFmtId="165" fontId="3" fillId="0" borderId="5" xfId="0" applyNumberFormat="1" applyFont="1" applyFill="1" applyBorder="1" applyAlignment="1">
      <alignment horizontal="center" vertical="top"/>
    </xf>
    <xf numFmtId="0" fontId="21" fillId="0" borderId="7" xfId="0" applyFont="1" applyFill="1" applyBorder="1" applyAlignment="1">
      <alignment vertical="top" wrapText="1"/>
    </xf>
    <xf numFmtId="165" fontId="20" fillId="0" borderId="5" xfId="0" applyNumberFormat="1" applyFont="1" applyFill="1" applyBorder="1" applyAlignment="1">
      <alignment vertical="top" wrapText="1"/>
    </xf>
    <xf numFmtId="165" fontId="20" fillId="0" borderId="1" xfId="0" applyNumberFormat="1" applyFont="1" applyFill="1" applyBorder="1" applyAlignment="1">
      <alignment horizontal="center" vertical="top"/>
    </xf>
    <xf numFmtId="0" fontId="21" fillId="0" borderId="2" xfId="0" applyFont="1" applyFill="1" applyBorder="1" applyAlignment="1">
      <alignment vertical="top" wrapText="1"/>
    </xf>
    <xf numFmtId="165" fontId="7" fillId="0" borderId="1" xfId="0" applyNumberFormat="1" applyFont="1" applyFill="1" applyBorder="1" applyAlignment="1">
      <alignment horizontal="center" vertical="top"/>
    </xf>
    <xf numFmtId="0" fontId="25" fillId="0" borderId="1" xfId="0" applyFont="1" applyFill="1" applyBorder="1" applyAlignment="1">
      <alignment vertical="top" wrapText="1"/>
    </xf>
    <xf numFmtId="0" fontId="25" fillId="0" borderId="2" xfId="0" applyFont="1" applyFill="1" applyBorder="1" applyAlignment="1">
      <alignment vertical="top" wrapText="1"/>
    </xf>
    <xf numFmtId="165" fontId="3" fillId="0" borderId="8" xfId="0" applyNumberFormat="1" applyFont="1" applyFill="1" applyBorder="1" applyAlignment="1">
      <alignment horizontal="center" vertical="top"/>
    </xf>
    <xf numFmtId="165" fontId="20" fillId="0" borderId="8" xfId="0" applyNumberFormat="1" applyFont="1" applyFill="1" applyBorder="1" applyAlignment="1">
      <alignment vertical="top" wrapText="1"/>
    </xf>
    <xf numFmtId="165" fontId="3" fillId="0" borderId="8" xfId="0" applyNumberFormat="1" applyFont="1" applyFill="1" applyBorder="1" applyAlignment="1">
      <alignment vertical="top"/>
    </xf>
    <xf numFmtId="165" fontId="3" fillId="0" borderId="8" xfId="0" applyNumberFormat="1" applyFont="1" applyFill="1" applyBorder="1" applyAlignment="1">
      <alignment horizontal="left" vertical="top"/>
    </xf>
    <xf numFmtId="165" fontId="3" fillId="0" borderId="6" xfId="0" applyNumberFormat="1" applyFont="1" applyFill="1" applyBorder="1" applyAlignment="1">
      <alignment horizontal="left" vertical="top"/>
    </xf>
    <xf numFmtId="165" fontId="3" fillId="0" borderId="5" xfId="0" applyNumberFormat="1" applyFont="1" applyFill="1" applyBorder="1" applyAlignment="1">
      <alignment vertical="top" wrapText="1"/>
    </xf>
    <xf numFmtId="165" fontId="3" fillId="0" borderId="8" xfId="0" applyNumberFormat="1" applyFont="1" applyFill="1" applyBorder="1" applyAlignment="1">
      <alignment vertical="top" wrapText="1"/>
    </xf>
    <xf numFmtId="165" fontId="3" fillId="0" borderId="6" xfId="0" applyNumberFormat="1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top"/>
    </xf>
    <xf numFmtId="165" fontId="3" fillId="0" borderId="1" xfId="0" applyNumberFormat="1" applyFont="1" applyFill="1" applyBorder="1" applyAlignment="1">
      <alignment vertical="top" wrapText="1"/>
    </xf>
    <xf numFmtId="165" fontId="7" fillId="0" borderId="5" xfId="0" applyNumberFormat="1" applyFont="1" applyFill="1" applyBorder="1" applyAlignment="1">
      <alignment horizontal="center" vertical="top"/>
    </xf>
    <xf numFmtId="0" fontId="25" fillId="0" borderId="5" xfId="0" applyFont="1" applyFill="1" applyBorder="1" applyAlignment="1">
      <alignment vertical="top" wrapText="1"/>
    </xf>
    <xf numFmtId="0" fontId="25" fillId="0" borderId="2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vertical="top" wrapText="1"/>
    </xf>
    <xf numFmtId="165" fontId="3" fillId="0" borderId="6" xfId="0" applyNumberFormat="1" applyFont="1" applyFill="1" applyBorder="1" applyAlignment="1">
      <alignment horizontal="center" vertical="top"/>
    </xf>
    <xf numFmtId="0" fontId="20" fillId="0" borderId="8" xfId="0" applyFont="1" applyFill="1" applyBorder="1" applyAlignment="1">
      <alignment vertical="top" wrapText="1"/>
    </xf>
    <xf numFmtId="0" fontId="21" fillId="0" borderId="5" xfId="0" applyFont="1" applyFill="1" applyBorder="1" applyAlignment="1">
      <alignment horizontal="left" vertical="top" wrapText="1"/>
    </xf>
    <xf numFmtId="165" fontId="19" fillId="0" borderId="5" xfId="0" applyNumberFormat="1" applyFont="1" applyFill="1" applyBorder="1" applyAlignment="1">
      <alignment vertical="top" wrapText="1"/>
    </xf>
    <xf numFmtId="0" fontId="21" fillId="0" borderId="9" xfId="0" applyFont="1" applyFill="1" applyBorder="1" applyAlignment="1">
      <alignment horizontal="left" vertical="top" wrapText="1"/>
    </xf>
    <xf numFmtId="165" fontId="19" fillId="0" borderId="6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2" fillId="0" borderId="2" xfId="0" applyFont="1" applyFill="1" applyBorder="1" applyAlignment="1">
      <alignment vertical="top" wrapText="1"/>
    </xf>
    <xf numFmtId="165" fontId="7" fillId="0" borderId="8" xfId="0" applyNumberFormat="1" applyFont="1" applyFill="1" applyBorder="1" applyAlignment="1">
      <alignment horizontal="center" vertical="top"/>
    </xf>
    <xf numFmtId="0" fontId="19" fillId="0" borderId="6" xfId="0" applyFont="1" applyFill="1" applyBorder="1" applyAlignment="1">
      <alignment horizontal="left" vertical="top" wrapText="1"/>
    </xf>
    <xf numFmtId="4" fontId="3" fillId="0" borderId="0" xfId="0" applyNumberFormat="1" applyFont="1" applyFill="1"/>
    <xf numFmtId="49" fontId="3" fillId="0" borderId="1" xfId="0" applyNumberFormat="1" applyFont="1" applyFill="1" applyBorder="1" applyAlignment="1">
      <alignment horizontal="center" vertical="top"/>
    </xf>
    <xf numFmtId="0" fontId="21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left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vertical="top" wrapText="1"/>
    </xf>
    <xf numFmtId="165" fontId="3" fillId="0" borderId="5" xfId="0" applyNumberFormat="1" applyFont="1" applyFill="1" applyBorder="1" applyAlignment="1">
      <alignment horizontal="center" vertical="top" wrapText="1"/>
    </xf>
    <xf numFmtId="0" fontId="21" fillId="0" borderId="5" xfId="0" applyFont="1" applyFill="1" applyBorder="1" applyAlignment="1">
      <alignment vertical="top" wrapText="1"/>
    </xf>
    <xf numFmtId="165" fontId="7" fillId="0" borderId="2" xfId="0" applyNumberFormat="1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vertical="top" wrapText="1"/>
    </xf>
    <xf numFmtId="165" fontId="3" fillId="0" borderId="8" xfId="0" applyNumberFormat="1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horizontal="left" vertical="top" wrapText="1"/>
    </xf>
    <xf numFmtId="165" fontId="3" fillId="0" borderId="6" xfId="0" applyNumberFormat="1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left" vertical="top" wrapText="1"/>
    </xf>
    <xf numFmtId="49" fontId="7" fillId="0" borderId="5" xfId="0" applyNumberFormat="1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vertical="top"/>
    </xf>
    <xf numFmtId="0" fontId="7" fillId="0" borderId="8" xfId="0" applyFont="1" applyFill="1" applyBorder="1" applyAlignment="1">
      <alignment horizontal="left" vertical="top" wrapText="1"/>
    </xf>
    <xf numFmtId="165" fontId="3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horizontal="left" vertical="top" wrapText="1"/>
    </xf>
    <xf numFmtId="0" fontId="27" fillId="0" borderId="0" xfId="0" applyFont="1" applyFill="1" applyAlignment="1">
      <alignment horizontal="center"/>
    </xf>
    <xf numFmtId="0" fontId="22" fillId="0" borderId="7" xfId="0" applyFont="1" applyFill="1" applyBorder="1" applyAlignment="1">
      <alignment vertical="top" wrapText="1"/>
    </xf>
    <xf numFmtId="0" fontId="22" fillId="0" borderId="9" xfId="0" applyFont="1" applyFill="1" applyBorder="1" applyAlignment="1">
      <alignment vertical="top" wrapText="1"/>
    </xf>
    <xf numFmtId="0" fontId="21" fillId="0" borderId="9" xfId="0" applyFont="1" applyFill="1" applyBorder="1" applyAlignment="1">
      <alignment vertical="top" wrapText="1"/>
    </xf>
    <xf numFmtId="164" fontId="19" fillId="0" borderId="1" xfId="0" applyNumberFormat="1" applyFont="1" applyFill="1" applyBorder="1" applyAlignment="1">
      <alignment horizontal="center" vertical="top"/>
    </xf>
    <xf numFmtId="164" fontId="7" fillId="0" borderId="5" xfId="0" applyNumberFormat="1" applyFont="1" applyFill="1" applyBorder="1" applyAlignment="1">
      <alignment horizontal="center" vertical="top"/>
    </xf>
    <xf numFmtId="0" fontId="11" fillId="0" borderId="0" xfId="0" applyFont="1" applyFill="1" applyAlignment="1"/>
    <xf numFmtId="0" fontId="15" fillId="0" borderId="0" xfId="0" applyFont="1" applyFill="1"/>
    <xf numFmtId="164" fontId="7" fillId="0" borderId="0" xfId="0" applyNumberFormat="1" applyFont="1" applyFill="1" applyAlignment="1">
      <alignment horizontal="center" vertical="top" wrapText="1"/>
    </xf>
    <xf numFmtId="164" fontId="19" fillId="0" borderId="5" xfId="0" applyNumberFormat="1" applyFont="1" applyFill="1" applyBorder="1" applyAlignment="1">
      <alignment horizontal="center" vertical="top"/>
    </xf>
    <xf numFmtId="164" fontId="19" fillId="0" borderId="8" xfId="0" applyNumberFormat="1" applyFont="1" applyFill="1" applyBorder="1" applyAlignment="1">
      <alignment horizontal="center" vertical="top"/>
    </xf>
    <xf numFmtId="164" fontId="19" fillId="0" borderId="6" xfId="0" applyNumberFormat="1" applyFont="1" applyFill="1" applyBorder="1" applyAlignment="1">
      <alignment horizontal="center" vertical="top"/>
    </xf>
    <xf numFmtId="164" fontId="7" fillId="0" borderId="8" xfId="0" applyNumberFormat="1" applyFont="1" applyFill="1" applyBorder="1" applyAlignment="1">
      <alignment horizontal="center" vertical="top"/>
    </xf>
    <xf numFmtId="164" fontId="7" fillId="0" borderId="6" xfId="0" applyNumberFormat="1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top"/>
    </xf>
    <xf numFmtId="165" fontId="20" fillId="0" borderId="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right" wrapText="1"/>
    </xf>
    <xf numFmtId="165" fontId="3" fillId="0" borderId="1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wrapText="1"/>
    </xf>
    <xf numFmtId="0" fontId="3" fillId="0" borderId="0" xfId="0" applyNumberFormat="1" applyFont="1" applyFill="1"/>
    <xf numFmtId="165" fontId="20" fillId="2" borderId="8" xfId="0" applyNumberFormat="1" applyFont="1" applyFill="1" applyBorder="1" applyAlignment="1">
      <alignment vertical="top" wrapText="1"/>
    </xf>
    <xf numFmtId="165" fontId="19" fillId="2" borderId="8" xfId="0" applyNumberFormat="1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165" fontId="19" fillId="2" borderId="6" xfId="0" applyNumberFormat="1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horizontal="left" vertical="top" wrapText="1"/>
    </xf>
    <xf numFmtId="165" fontId="20" fillId="2" borderId="1" xfId="0" applyNumberFormat="1" applyFont="1" applyFill="1" applyBorder="1" applyAlignment="1">
      <alignment horizontal="left" vertical="top" wrapText="1"/>
    </xf>
    <xf numFmtId="165" fontId="19" fillId="2" borderId="5" xfId="0" applyNumberFormat="1" applyFont="1" applyFill="1" applyBorder="1" applyAlignment="1">
      <alignment horizontal="left" vertical="top" wrapText="1"/>
    </xf>
    <xf numFmtId="165" fontId="19" fillId="2" borderId="8" xfId="0" applyNumberFormat="1" applyFont="1" applyFill="1" applyBorder="1" applyAlignment="1">
      <alignment horizontal="left" vertical="top" wrapText="1"/>
    </xf>
    <xf numFmtId="165" fontId="3" fillId="2" borderId="1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 horizontal="left"/>
    </xf>
    <xf numFmtId="0" fontId="7" fillId="2" borderId="8" xfId="0" applyFont="1" applyFill="1" applyBorder="1" applyAlignment="1">
      <alignment horizontal="left" vertical="top" wrapText="1"/>
    </xf>
    <xf numFmtId="164" fontId="1" fillId="0" borderId="5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/>
    </xf>
    <xf numFmtId="164" fontId="2" fillId="0" borderId="1" xfId="0" applyNumberFormat="1" applyFont="1" applyFill="1" applyBorder="1" applyAlignment="1">
      <alignment vertical="top" shrinkToFit="1"/>
    </xf>
    <xf numFmtId="164" fontId="2" fillId="0" borderId="5" xfId="0" applyNumberFormat="1" applyFont="1" applyFill="1" applyBorder="1" applyAlignment="1">
      <alignment horizontal="center" vertical="top"/>
    </xf>
    <xf numFmtId="164" fontId="2" fillId="0" borderId="6" xfId="0" applyNumberFormat="1" applyFont="1" applyFill="1" applyBorder="1" applyAlignment="1">
      <alignment horizontal="center" vertical="top"/>
    </xf>
    <xf numFmtId="165" fontId="3" fillId="0" borderId="1" xfId="0" applyNumberFormat="1" applyFont="1" applyFill="1" applyBorder="1" applyAlignment="1">
      <alignment horizontal="left" vertical="top" wrapText="1"/>
    </xf>
    <xf numFmtId="165" fontId="19" fillId="0" borderId="8" xfId="0" applyNumberFormat="1" applyFont="1" applyFill="1" applyBorder="1" applyAlignment="1">
      <alignment vertical="top" wrapText="1"/>
    </xf>
    <xf numFmtId="165" fontId="20" fillId="0" borderId="6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165" fontId="19" fillId="0" borderId="5" xfId="0" applyNumberFormat="1" applyFont="1" applyFill="1" applyBorder="1" applyAlignment="1">
      <alignment horizontal="left" vertical="top" wrapText="1"/>
    </xf>
    <xf numFmtId="165" fontId="20" fillId="0" borderId="5" xfId="0" applyNumberFormat="1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4" fontId="3" fillId="0" borderId="0" xfId="0" applyNumberFormat="1" applyFont="1" applyFill="1" applyAlignment="1">
      <alignment horizontal="right" vertical="top" shrinkToFit="1"/>
    </xf>
    <xf numFmtId="4" fontId="7" fillId="0" borderId="0" xfId="0" applyNumberFormat="1" applyFont="1" applyFill="1" applyAlignment="1">
      <alignment horizontal="right" vertical="top" shrinkToFit="1"/>
    </xf>
    <xf numFmtId="4" fontId="7" fillId="0" borderId="6" xfId="0" applyNumberFormat="1" applyFont="1" applyFill="1" applyBorder="1" applyAlignment="1">
      <alignment horizontal="center" vertical="center" shrinkToFit="1"/>
    </xf>
    <xf numFmtId="4" fontId="19" fillId="0" borderId="1" xfId="0" applyNumberFormat="1" applyFont="1" applyFill="1" applyBorder="1" applyAlignment="1">
      <alignment horizontal="right" vertical="top" shrinkToFit="1"/>
    </xf>
    <xf numFmtId="4" fontId="20" fillId="0" borderId="5" xfId="0" applyNumberFormat="1" applyFont="1" applyFill="1" applyBorder="1" applyAlignment="1">
      <alignment horizontal="right" vertical="top" shrinkToFit="1"/>
    </xf>
    <xf numFmtId="4" fontId="20" fillId="0" borderId="0" xfId="0" applyNumberFormat="1" applyFont="1" applyFill="1" applyBorder="1" applyAlignment="1">
      <alignment horizontal="right" vertical="top" shrinkToFit="1"/>
    </xf>
    <xf numFmtId="4" fontId="19" fillId="0" borderId="5" xfId="0" applyNumberFormat="1" applyFont="1" applyFill="1" applyBorder="1" applyAlignment="1">
      <alignment horizontal="right" vertical="top" shrinkToFit="1"/>
    </xf>
    <xf numFmtId="4" fontId="20" fillId="0" borderId="1" xfId="0" applyNumberFormat="1" applyFont="1" applyFill="1" applyBorder="1" applyAlignment="1">
      <alignment horizontal="right" vertical="top" shrinkToFit="1"/>
    </xf>
    <xf numFmtId="4" fontId="7" fillId="0" borderId="1" xfId="0" applyNumberFormat="1" applyFont="1" applyFill="1" applyBorder="1" applyAlignment="1">
      <alignment horizontal="right" vertical="top" shrinkToFit="1"/>
    </xf>
    <xf numFmtId="4" fontId="20" fillId="0" borderId="5" xfId="0" applyNumberFormat="1" applyFont="1" applyFill="1" applyBorder="1" applyAlignment="1">
      <alignment vertical="top" shrinkToFit="1"/>
    </xf>
    <xf numFmtId="4" fontId="19" fillId="0" borderId="5" xfId="0" applyNumberFormat="1" applyFont="1" applyFill="1" applyBorder="1" applyAlignment="1">
      <alignment vertical="top" shrinkToFit="1"/>
    </xf>
    <xf numFmtId="4" fontId="20" fillId="0" borderId="8" xfId="0" applyNumberFormat="1" applyFont="1" applyFill="1" applyBorder="1" applyAlignment="1">
      <alignment vertical="top" shrinkToFit="1"/>
    </xf>
    <xf numFmtId="4" fontId="19" fillId="0" borderId="8" xfId="0" applyNumberFormat="1" applyFont="1" applyFill="1" applyBorder="1" applyAlignment="1">
      <alignment vertical="top" shrinkToFit="1"/>
    </xf>
    <xf numFmtId="4" fontId="20" fillId="0" borderId="6" xfId="0" applyNumberFormat="1" applyFont="1" applyFill="1" applyBorder="1" applyAlignment="1">
      <alignment vertical="top" shrinkToFit="1"/>
    </xf>
    <xf numFmtId="4" fontId="3" fillId="0" borderId="5" xfId="0" applyNumberFormat="1" applyFont="1" applyFill="1" applyBorder="1" applyAlignment="1">
      <alignment horizontal="right" vertical="top" shrinkToFit="1"/>
    </xf>
    <xf numFmtId="4" fontId="7" fillId="0" borderId="5" xfId="0" applyNumberFormat="1" applyFont="1" applyFill="1" applyBorder="1" applyAlignment="1">
      <alignment horizontal="right" vertical="top" shrinkToFit="1"/>
    </xf>
    <xf numFmtId="4" fontId="3" fillId="0" borderId="8" xfId="0" applyNumberFormat="1" applyFont="1" applyFill="1" applyBorder="1" applyAlignment="1">
      <alignment horizontal="right" vertical="top" shrinkToFit="1"/>
    </xf>
    <xf numFmtId="4" fontId="7" fillId="0" borderId="8" xfId="0" applyNumberFormat="1" applyFont="1" applyFill="1" applyBorder="1" applyAlignment="1">
      <alignment horizontal="right" vertical="top" shrinkToFit="1"/>
    </xf>
    <xf numFmtId="4" fontId="19" fillId="0" borderId="8" xfId="0" applyNumberFormat="1" applyFont="1" applyFill="1" applyBorder="1" applyAlignment="1">
      <alignment horizontal="right" vertical="top" shrinkToFit="1"/>
    </xf>
    <xf numFmtId="4" fontId="3" fillId="0" borderId="6" xfId="0" applyNumberFormat="1" applyFont="1" applyFill="1" applyBorder="1" applyAlignment="1">
      <alignment horizontal="right" vertical="top" shrinkToFit="1"/>
    </xf>
    <xf numFmtId="4" fontId="3" fillId="0" borderId="1" xfId="0" applyNumberFormat="1" applyFont="1" applyFill="1" applyBorder="1" applyAlignment="1">
      <alignment horizontal="right" vertical="top" shrinkToFit="1"/>
    </xf>
    <xf numFmtId="4" fontId="3" fillId="0" borderId="4" xfId="0" applyNumberFormat="1" applyFont="1" applyFill="1" applyBorder="1" applyAlignment="1">
      <alignment horizontal="right" vertical="top" shrinkToFit="1"/>
    </xf>
    <xf numFmtId="4" fontId="20" fillId="0" borderId="8" xfId="0" applyNumberFormat="1" applyFont="1" applyFill="1" applyBorder="1" applyAlignment="1">
      <alignment horizontal="right" vertical="top" shrinkToFit="1"/>
    </xf>
    <xf numFmtId="4" fontId="7" fillId="0" borderId="6" xfId="0" applyNumberFormat="1" applyFont="1" applyFill="1" applyBorder="1" applyAlignment="1">
      <alignment horizontal="right" vertical="top" shrinkToFit="1"/>
    </xf>
    <xf numFmtId="4" fontId="3" fillId="0" borderId="0" xfId="0" applyNumberFormat="1" applyFont="1" applyFill="1" applyBorder="1" applyAlignment="1">
      <alignment horizontal="right" vertical="top" shrinkToFit="1"/>
    </xf>
    <xf numFmtId="4" fontId="21" fillId="0" borderId="1" xfId="0" applyNumberFormat="1" applyFont="1" applyFill="1" applyBorder="1" applyAlignment="1">
      <alignment horizontal="right" vertical="top" shrinkToFit="1"/>
    </xf>
    <xf numFmtId="4" fontId="22" fillId="0" borderId="5" xfId="0" applyNumberFormat="1" applyFont="1" applyFill="1" applyBorder="1" applyAlignment="1">
      <alignment horizontal="right" vertical="top" shrinkToFit="1"/>
    </xf>
    <xf numFmtId="4" fontId="22" fillId="0" borderId="8" xfId="0" applyNumberFormat="1" applyFont="1" applyFill="1" applyBorder="1" applyAlignment="1">
      <alignment horizontal="right" vertical="top" shrinkToFit="1"/>
    </xf>
    <xf numFmtId="4" fontId="20" fillId="0" borderId="6" xfId="0" applyNumberFormat="1" applyFont="1" applyFill="1" applyBorder="1" applyAlignment="1">
      <alignment horizontal="right" vertical="top" shrinkToFit="1"/>
    </xf>
    <xf numFmtId="4" fontId="22" fillId="0" borderId="6" xfId="0" applyNumberFormat="1" applyFont="1" applyFill="1" applyBorder="1" applyAlignment="1">
      <alignment horizontal="right" vertical="top" shrinkToFit="1"/>
    </xf>
    <xf numFmtId="4" fontId="19" fillId="0" borderId="6" xfId="0" applyNumberFormat="1" applyFont="1" applyFill="1" applyBorder="1" applyAlignment="1">
      <alignment horizontal="right" vertical="top" shrinkToFit="1"/>
    </xf>
    <xf numFmtId="4" fontId="7" fillId="0" borderId="1" xfId="0" applyNumberFormat="1" applyFont="1" applyFill="1" applyBorder="1" applyAlignment="1">
      <alignment horizontal="right" vertical="center" shrinkToFit="1"/>
    </xf>
    <xf numFmtId="4" fontId="7" fillId="0" borderId="0" xfId="0" applyNumberFormat="1" applyFont="1" applyFill="1" applyBorder="1" applyAlignment="1">
      <alignment horizontal="right" vertical="center" shrinkToFit="1"/>
    </xf>
    <xf numFmtId="4" fontId="7" fillId="0" borderId="0" xfId="0" applyNumberFormat="1" applyFont="1" applyFill="1" applyBorder="1" applyAlignment="1">
      <alignment horizontal="right" vertical="top" shrinkToFit="1"/>
    </xf>
    <xf numFmtId="4" fontId="12" fillId="0" borderId="0" xfId="0" applyNumberFormat="1" applyFont="1" applyFill="1" applyBorder="1" applyAlignment="1">
      <alignment horizontal="right" vertical="top" shrinkToFit="1"/>
    </xf>
    <xf numFmtId="4" fontId="12" fillId="0" borderId="0" xfId="0" applyNumberFormat="1" applyFont="1" applyFill="1" applyBorder="1" applyAlignment="1">
      <alignment horizontal="left" vertical="top" shrinkToFit="1"/>
    </xf>
    <xf numFmtId="4" fontId="11" fillId="0" borderId="0" xfId="0" applyNumberFormat="1" applyFont="1" applyFill="1" applyAlignment="1">
      <alignment horizontal="left" vertical="top" shrinkToFit="1"/>
    </xf>
    <xf numFmtId="4" fontId="11" fillId="0" borderId="0" xfId="0" applyNumberFormat="1" applyFont="1" applyFill="1" applyAlignment="1">
      <alignment horizontal="right" vertical="top" shrinkToFit="1"/>
    </xf>
    <xf numFmtId="4" fontId="12" fillId="0" borderId="0" xfId="0" applyNumberFormat="1" applyFont="1" applyFill="1" applyAlignment="1">
      <alignment horizontal="right" vertical="top" shrinkToFit="1"/>
    </xf>
    <xf numFmtId="1" fontId="3" fillId="0" borderId="1" xfId="0" applyNumberFormat="1" applyFont="1" applyFill="1" applyBorder="1" applyAlignment="1">
      <alignment horizontal="center" vertical="center" shrinkToFit="1"/>
    </xf>
    <xf numFmtId="165" fontId="20" fillId="0" borderId="1" xfId="0" applyNumberFormat="1" applyFont="1" applyFill="1" applyBorder="1" applyAlignment="1">
      <alignment horizontal="left" vertical="top" wrapText="1"/>
    </xf>
    <xf numFmtId="165" fontId="19" fillId="0" borderId="1" xfId="0" applyNumberFormat="1" applyFont="1" applyFill="1" applyBorder="1" applyAlignment="1">
      <alignment horizontal="left" vertical="top" wrapText="1"/>
    </xf>
    <xf numFmtId="165" fontId="7" fillId="0" borderId="6" xfId="0" applyNumberFormat="1" applyFont="1" applyFill="1" applyBorder="1" applyAlignment="1">
      <alignment horizontal="center" vertical="top"/>
    </xf>
    <xf numFmtId="0" fontId="25" fillId="0" borderId="9" xfId="0" applyFont="1" applyFill="1" applyBorder="1" applyAlignment="1">
      <alignment vertical="top" wrapText="1"/>
    </xf>
    <xf numFmtId="0" fontId="25" fillId="0" borderId="6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164" fontId="2" fillId="0" borderId="8" xfId="0" applyNumberFormat="1" applyFont="1" applyFill="1" applyBorder="1" applyAlignment="1">
      <alignment horizontal="center" vertical="top"/>
    </xf>
    <xf numFmtId="164" fontId="1" fillId="0" borderId="8" xfId="0" applyNumberFormat="1" applyFont="1" applyFill="1" applyBorder="1" applyAlignment="1">
      <alignment vertical="top"/>
    </xf>
    <xf numFmtId="0" fontId="1" fillId="0" borderId="8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166" fontId="20" fillId="0" borderId="8" xfId="0" applyNumberFormat="1" applyFont="1" applyFill="1" applyBorder="1" applyAlignment="1">
      <alignment horizontal="right" vertical="top" shrinkToFit="1"/>
    </xf>
    <xf numFmtId="166" fontId="19" fillId="0" borderId="8" xfId="0" applyNumberFormat="1" applyFont="1" applyFill="1" applyBorder="1" applyAlignment="1">
      <alignment horizontal="right" vertical="top" shrinkToFit="1"/>
    </xf>
    <xf numFmtId="166" fontId="3" fillId="0" borderId="8" xfId="0" applyNumberFormat="1" applyFont="1" applyFill="1" applyBorder="1" applyAlignment="1">
      <alignment horizontal="right" vertical="top" shrinkToFit="1"/>
    </xf>
    <xf numFmtId="166" fontId="7" fillId="0" borderId="8" xfId="0" applyNumberFormat="1" applyFont="1" applyFill="1" applyBorder="1" applyAlignment="1">
      <alignment horizontal="right" vertical="top" shrinkToFit="1"/>
    </xf>
    <xf numFmtId="166" fontId="3" fillId="0" borderId="6" xfId="0" applyNumberFormat="1" applyFont="1" applyFill="1" applyBorder="1" applyAlignment="1">
      <alignment horizontal="right" vertical="top" shrinkToFit="1"/>
    </xf>
    <xf numFmtId="166" fontId="7" fillId="0" borderId="6" xfId="0" applyNumberFormat="1" applyFont="1" applyFill="1" applyBorder="1" applyAlignment="1">
      <alignment horizontal="right" vertical="top" shrinkToFit="1"/>
    </xf>
    <xf numFmtId="0" fontId="1" fillId="0" borderId="5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/>
    </xf>
    <xf numFmtId="165" fontId="19" fillId="0" borderId="6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vertical="top" wrapText="1"/>
    </xf>
    <xf numFmtId="164" fontId="6" fillId="0" borderId="0" xfId="0" applyNumberFormat="1" applyFont="1" applyFill="1" applyAlignment="1">
      <alignment horizontal="right" vertical="top" wrapText="1"/>
    </xf>
    <xf numFmtId="0" fontId="4" fillId="0" borderId="0" xfId="0" applyFont="1" applyFill="1" applyAlignment="1">
      <alignment horizontal="right" wrapText="1"/>
    </xf>
    <xf numFmtId="0" fontId="1" fillId="0" borderId="0" xfId="0" applyFont="1" applyFill="1" applyAlignment="1">
      <alignment vertical="top" wrapText="1"/>
    </xf>
    <xf numFmtId="164" fontId="6" fillId="0" borderId="0" xfId="0" applyNumberFormat="1" applyFont="1" applyFill="1" applyBorder="1" applyAlignment="1">
      <alignment horizontal="right" vertical="top"/>
    </xf>
    <xf numFmtId="164" fontId="7" fillId="0" borderId="0" xfId="0" applyNumberFormat="1" applyFont="1" applyFill="1" applyBorder="1" applyAlignment="1">
      <alignment horizontal="right" vertical="top"/>
    </xf>
    <xf numFmtId="164" fontId="7" fillId="0" borderId="0" xfId="0" applyNumberFormat="1" applyFont="1" applyFill="1" applyAlignment="1">
      <alignment horizontal="right" vertical="top"/>
    </xf>
    <xf numFmtId="164" fontId="6" fillId="0" borderId="0" xfId="0" applyNumberFormat="1" applyFont="1" applyFill="1" applyAlignment="1">
      <alignment horizontal="right" vertical="top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0" fillId="0" borderId="3" xfId="0" applyFill="1" applyBorder="1"/>
    <xf numFmtId="0" fontId="0" fillId="0" borderId="4" xfId="0" applyFill="1" applyBorder="1"/>
    <xf numFmtId="0" fontId="11" fillId="0" borderId="0" xfId="0" applyFont="1" applyFill="1" applyAlignment="1">
      <alignment horizontal="left"/>
    </xf>
    <xf numFmtId="0" fontId="14" fillId="0" borderId="0" xfId="0" applyFont="1" applyFill="1" applyAlignment="1"/>
    <xf numFmtId="0" fontId="19" fillId="0" borderId="5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165" fontId="7" fillId="0" borderId="2" xfId="0" applyNumberFormat="1" applyFont="1" applyFill="1" applyBorder="1" applyAlignment="1">
      <alignment horizontal="left" vertical="center" wrapText="1"/>
    </xf>
    <xf numFmtId="165" fontId="7" fillId="0" borderId="4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/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shrinkToFit="1"/>
    </xf>
    <xf numFmtId="4" fontId="7" fillId="0" borderId="3" xfId="0" applyNumberFormat="1" applyFont="1" applyFill="1" applyBorder="1" applyAlignment="1">
      <alignment horizontal="center" vertical="center" shrinkToFit="1"/>
    </xf>
    <xf numFmtId="4" fontId="7" fillId="0" borderId="4" xfId="0" applyNumberFormat="1" applyFont="1" applyFill="1" applyBorder="1" applyAlignment="1">
      <alignment horizontal="center" vertical="center" shrinkToFit="1"/>
    </xf>
    <xf numFmtId="164" fontId="7" fillId="0" borderId="5" xfId="0" applyNumberFormat="1" applyFont="1" applyFill="1" applyBorder="1" applyAlignment="1">
      <alignment horizontal="center" vertical="top" wrapText="1"/>
    </xf>
    <xf numFmtId="164" fontId="7" fillId="0" borderId="6" xfId="0" applyNumberFormat="1" applyFont="1" applyFill="1" applyBorder="1" applyAlignment="1">
      <alignment horizontal="center" vertical="top" wrapText="1"/>
    </xf>
    <xf numFmtId="165" fontId="7" fillId="0" borderId="5" xfId="0" applyNumberFormat="1" applyFont="1" applyFill="1" applyBorder="1" applyAlignment="1">
      <alignment horizontal="center" vertical="top" wrapText="1"/>
    </xf>
    <xf numFmtId="165" fontId="7" fillId="0" borderId="6" xfId="0" applyNumberFormat="1" applyFont="1" applyFill="1" applyBorder="1" applyAlignment="1">
      <alignment horizontal="center" vertical="top" wrapText="1"/>
    </xf>
    <xf numFmtId="0" fontId="25" fillId="0" borderId="5" xfId="0" applyFont="1" applyFill="1" applyBorder="1" applyAlignment="1">
      <alignment horizontal="left" vertical="top" wrapText="1"/>
    </xf>
    <xf numFmtId="0" fontId="25" fillId="0" borderId="6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FF"/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9"/>
  <sheetViews>
    <sheetView tabSelected="1" view="pageBreakPreview" zoomScale="110" zoomScaleNormal="70" zoomScaleSheetLayoutView="110" workbookViewId="0">
      <selection activeCell="I9" sqref="I9"/>
    </sheetView>
  </sheetViews>
  <sheetFormatPr defaultRowHeight="15.75"/>
  <cols>
    <col min="1" max="1" width="42.7109375" style="31" customWidth="1"/>
    <col min="2" max="2" width="18.5703125" style="23" customWidth="1"/>
    <col min="3" max="3" width="21.5703125" style="23" customWidth="1"/>
    <col min="4" max="4" width="18" style="35" hidden="1" customWidth="1"/>
    <col min="5" max="5" width="17.28515625" style="23" customWidth="1"/>
    <col min="6" max="6" width="17.28515625" style="35" hidden="1" customWidth="1"/>
    <col min="7" max="7" width="17.28515625" style="23" customWidth="1"/>
    <col min="8" max="8" width="17.28515625" style="35" hidden="1" customWidth="1"/>
    <col min="9" max="9" width="66.85546875" style="221" customWidth="1"/>
    <col min="10" max="10" width="50.140625" style="221" customWidth="1"/>
    <col min="11" max="16384" width="9.140625" style="1"/>
  </cols>
  <sheetData>
    <row r="1" spans="1:10" s="3" customFormat="1" ht="25.5">
      <c r="A1" s="241" t="s">
        <v>93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s="3" customFormat="1" ht="25.5">
      <c r="A2" s="241" t="s">
        <v>92</v>
      </c>
      <c r="B2" s="241"/>
      <c r="C2" s="241"/>
      <c r="D2" s="241"/>
      <c r="E2" s="241"/>
      <c r="F2" s="241"/>
      <c r="G2" s="241"/>
      <c r="H2" s="241"/>
      <c r="I2" s="241"/>
      <c r="J2" s="241"/>
    </row>
    <row r="3" spans="1:10" s="3" customFormat="1" ht="25.5">
      <c r="A3" s="241" t="s">
        <v>165</v>
      </c>
      <c r="B3" s="241"/>
      <c r="C3" s="241"/>
      <c r="D3" s="241"/>
      <c r="E3" s="241"/>
      <c r="F3" s="241"/>
      <c r="G3" s="241"/>
      <c r="H3" s="241"/>
      <c r="I3" s="241"/>
      <c r="J3" s="241"/>
    </row>
    <row r="4" spans="1:10" s="3" customFormat="1" ht="33.75" customHeight="1">
      <c r="A4" s="4"/>
      <c r="B4" s="20"/>
      <c r="C4" s="13"/>
      <c r="D4" s="34"/>
      <c r="E4" s="13"/>
      <c r="F4" s="34"/>
      <c r="G4" s="13"/>
      <c r="H4" s="34"/>
      <c r="I4" s="219"/>
      <c r="J4" s="220" t="s">
        <v>35</v>
      </c>
    </row>
    <row r="5" spans="1:10" ht="63">
      <c r="A5" s="28" t="s">
        <v>0</v>
      </c>
      <c r="B5" s="21" t="s">
        <v>1</v>
      </c>
      <c r="C5" s="21" t="s">
        <v>2</v>
      </c>
      <c r="D5" s="39" t="s">
        <v>113</v>
      </c>
      <c r="E5" s="21" t="s">
        <v>8</v>
      </c>
      <c r="F5" s="39" t="s">
        <v>114</v>
      </c>
      <c r="G5" s="21" t="s">
        <v>3</v>
      </c>
      <c r="H5" s="39" t="s">
        <v>115</v>
      </c>
      <c r="I5" s="28" t="s">
        <v>34</v>
      </c>
      <c r="J5" s="28" t="s">
        <v>4</v>
      </c>
    </row>
    <row r="6" spans="1:10" ht="27" customHeight="1">
      <c r="A6" s="29" t="s">
        <v>7</v>
      </c>
      <c r="B6" s="144">
        <f>B11+B26+B31+B53+B58+B88+B93+B119+B124+B149+B154+B174+B199+B204+B224+B114+B169</f>
        <v>1544074.0011100003</v>
      </c>
      <c r="C6" s="144">
        <f t="shared" ref="C6:G6" si="0">C11+C26+C31+C53+C58+C88+C93+C119+C124+C149+C154+C174+C199+C204+C224+C114+C169</f>
        <v>656038.9179499998</v>
      </c>
      <c r="D6" s="144">
        <f t="shared" si="0"/>
        <v>235.87088540110545</v>
      </c>
      <c r="E6" s="144">
        <f>E11+E26+E31+E53+E58+E88+E93+E119+E124+E149+E154+E174+E199+E204+E224+E114+E169</f>
        <v>648718.78275000013</v>
      </c>
      <c r="F6" s="32">
        <f>E6*100/B6</f>
        <v>42.013451575743822</v>
      </c>
      <c r="G6" s="144">
        <f t="shared" si="0"/>
        <v>730201.29999999993</v>
      </c>
      <c r="H6" s="32">
        <f>G6*100/B6</f>
        <v>47.290563760226171</v>
      </c>
      <c r="I6" s="10"/>
      <c r="J6" s="10"/>
    </row>
    <row r="7" spans="1:10" ht="36" customHeight="1">
      <c r="A7" s="30" t="s">
        <v>94</v>
      </c>
      <c r="B7" s="144">
        <f>B12+B27+B32+B54+B59+B89+B94+B120+B125+B150+B155+B175+B200+B205+B225+B115+B170</f>
        <v>97093.595220000017</v>
      </c>
      <c r="C7" s="144">
        <f>C12+C27+C32+C54+C59+C89+C94+C120+C125+C150+C155+C175+C200+C205+C225+C115+C170</f>
        <v>12045.47676</v>
      </c>
      <c r="D7" s="144">
        <f t="shared" ref="D7:G7" si="1">D12+D27+D32+D54+D59+D89+D94+D120+D125+D150+D155+D175+D200+D205+D225+D115+D170</f>
        <v>21.354829984622338</v>
      </c>
      <c r="E7" s="144">
        <f t="shared" si="1"/>
        <v>12045.47676</v>
      </c>
      <c r="F7" s="32">
        <f t="shared" ref="F7:F8" si="2">E7*100/B7</f>
        <v>12.406046694127141</v>
      </c>
      <c r="G7" s="144">
        <f t="shared" si="1"/>
        <v>12045.5</v>
      </c>
      <c r="H7" s="32">
        <f t="shared" ref="H7:H8" si="3">G7*100/B7</f>
        <v>12.406070629794522</v>
      </c>
      <c r="I7" s="10"/>
      <c r="J7" s="10"/>
    </row>
    <row r="8" spans="1:10" ht="42.75">
      <c r="A8" s="30" t="s">
        <v>112</v>
      </c>
      <c r="B8" s="144">
        <f>B13+B28+B33+B55+B60+B90+B95+B121+B126+B151+B156+B176+B201+B206+B226+B116+B171</f>
        <v>859193.49410999997</v>
      </c>
      <c r="C8" s="144">
        <f t="shared" ref="C8:G8" si="4">C13+C28+C33+C55+C60+C90+C95+C121+C126+C151+C156+C176+C201+C206+C226+C116+C171</f>
        <v>373885.49434999999</v>
      </c>
      <c r="D8" s="144">
        <f t="shared" si="4"/>
        <v>182.40211565552482</v>
      </c>
      <c r="E8" s="144">
        <f t="shared" si="4"/>
        <v>367228.96137999999</v>
      </c>
      <c r="F8" s="32">
        <f t="shared" si="2"/>
        <v>42.741124542661488</v>
      </c>
      <c r="G8" s="144">
        <f t="shared" si="4"/>
        <v>426842.89999999991</v>
      </c>
      <c r="H8" s="32">
        <f t="shared" si="3"/>
        <v>49.679484647651734</v>
      </c>
      <c r="I8" s="10"/>
      <c r="J8" s="10"/>
    </row>
    <row r="9" spans="1:10" ht="60" customHeight="1">
      <c r="A9" s="30" t="s">
        <v>95</v>
      </c>
      <c r="B9" s="144">
        <f>B14+B29+B34+B56+B61+B91+B96+B122+B127+B152+B157+B177+B202+B207+B227+B117+B172</f>
        <v>0</v>
      </c>
      <c r="C9" s="144">
        <f t="shared" ref="C9:G9" si="5">C14+C29+C34+C56+C61+C91+C96+C122+C127+C152+C157+C177+C202+C207+C227+C117+C172</f>
        <v>0</v>
      </c>
      <c r="D9" s="144">
        <f t="shared" si="5"/>
        <v>0</v>
      </c>
      <c r="E9" s="144">
        <f t="shared" si="5"/>
        <v>0</v>
      </c>
      <c r="F9" s="32"/>
      <c r="G9" s="144">
        <f t="shared" si="5"/>
        <v>0</v>
      </c>
      <c r="H9" s="32"/>
      <c r="I9" s="10"/>
      <c r="J9" s="10"/>
    </row>
    <row r="10" spans="1:10" ht="30.75" customHeight="1">
      <c r="A10" s="226" t="s">
        <v>135</v>
      </c>
      <c r="B10" s="227"/>
      <c r="C10" s="227"/>
      <c r="D10" s="227"/>
      <c r="E10" s="227"/>
      <c r="F10" s="227"/>
      <c r="G10" s="227"/>
      <c r="H10" s="227"/>
      <c r="I10" s="227"/>
      <c r="J10" s="228"/>
    </row>
    <row r="11" spans="1:10">
      <c r="A11" s="12" t="s">
        <v>7</v>
      </c>
      <c r="B11" s="22">
        <f t="shared" ref="B11:G14" si="6">B16+B21</f>
        <v>40370.1</v>
      </c>
      <c r="C11" s="22">
        <f t="shared" si="6"/>
        <v>7717.36672</v>
      </c>
      <c r="D11" s="32">
        <f>C11*100/B11</f>
        <v>19.116541004357185</v>
      </c>
      <c r="E11" s="22">
        <f t="shared" si="6"/>
        <v>7717.36672</v>
      </c>
      <c r="F11" s="32">
        <f>E11*100/B11</f>
        <v>19.116541004357185</v>
      </c>
      <c r="G11" s="22">
        <f t="shared" si="6"/>
        <v>7834.1</v>
      </c>
      <c r="H11" s="32">
        <f t="shared" ref="H11" si="7">G11*100/B11</f>
        <v>19.405698772111045</v>
      </c>
      <c r="I11" s="10"/>
      <c r="J11" s="10"/>
    </row>
    <row r="12" spans="1:10" ht="31.5">
      <c r="A12" s="12" t="s">
        <v>9</v>
      </c>
      <c r="B12" s="22">
        <f t="shared" si="6"/>
        <v>23731.550000000003</v>
      </c>
      <c r="C12" s="22">
        <f t="shared" si="6"/>
        <v>15.758570000000001</v>
      </c>
      <c r="D12" s="32"/>
      <c r="E12" s="22">
        <f t="shared" si="6"/>
        <v>15.758570000000001</v>
      </c>
      <c r="F12" s="32">
        <f t="shared" ref="F12:F13" si="8">E12*100/B12</f>
        <v>6.6403458686853573E-2</v>
      </c>
      <c r="G12" s="22">
        <f t="shared" si="6"/>
        <v>15.8</v>
      </c>
      <c r="H12" s="32"/>
      <c r="I12" s="10"/>
      <c r="J12" s="10"/>
    </row>
    <row r="13" spans="1:10">
      <c r="A13" s="12" t="s">
        <v>5</v>
      </c>
      <c r="B13" s="22">
        <f t="shared" si="6"/>
        <v>22718.39</v>
      </c>
      <c r="C13" s="22">
        <f t="shared" si="6"/>
        <v>3421.4607000000001</v>
      </c>
      <c r="D13" s="32">
        <f>C13*100/B13</f>
        <v>15.060313252831737</v>
      </c>
      <c r="E13" s="22">
        <f t="shared" si="6"/>
        <v>3421.4606999999996</v>
      </c>
      <c r="F13" s="32">
        <f t="shared" si="8"/>
        <v>15.060313252831735</v>
      </c>
      <c r="G13" s="22">
        <f t="shared" si="6"/>
        <v>3527.3</v>
      </c>
      <c r="H13" s="32">
        <f t="shared" ref="H13" si="9">G13*100/B13</f>
        <v>15.526188255417749</v>
      </c>
      <c r="I13" s="10"/>
      <c r="J13" s="10"/>
    </row>
    <row r="14" spans="1:10" ht="31.5">
      <c r="A14" s="12" t="s">
        <v>6</v>
      </c>
      <c r="B14" s="22">
        <f t="shared" si="6"/>
        <v>0</v>
      </c>
      <c r="C14" s="22">
        <f t="shared" si="6"/>
        <v>0</v>
      </c>
      <c r="D14" s="32"/>
      <c r="E14" s="22">
        <f t="shared" si="6"/>
        <v>0</v>
      </c>
      <c r="F14" s="32"/>
      <c r="G14" s="22">
        <f t="shared" si="6"/>
        <v>0</v>
      </c>
      <c r="H14" s="32"/>
      <c r="I14" s="10"/>
      <c r="J14" s="10"/>
    </row>
    <row r="15" spans="1:10" s="2" customFormat="1" ht="21" customHeight="1">
      <c r="A15" s="232" t="s">
        <v>10</v>
      </c>
      <c r="B15" s="233"/>
      <c r="C15" s="233"/>
      <c r="D15" s="233"/>
      <c r="E15" s="233"/>
      <c r="F15" s="233"/>
      <c r="G15" s="233"/>
      <c r="H15" s="233"/>
      <c r="I15" s="234"/>
      <c r="J15" s="11"/>
    </row>
    <row r="16" spans="1:10" ht="40.5" customHeight="1">
      <c r="A16" s="12" t="s">
        <v>7</v>
      </c>
      <c r="B16" s="22">
        <v>9737.5499999999993</v>
      </c>
      <c r="C16" s="22">
        <v>4476.9482600000001</v>
      </c>
      <c r="D16" s="32"/>
      <c r="E16" s="22">
        <v>4476.9482600000001</v>
      </c>
      <c r="F16" s="32">
        <f t="shared" ref="F16:F18" si="10">E16*100/B16</f>
        <v>45.976126027594212</v>
      </c>
      <c r="G16" s="22">
        <v>4593.7</v>
      </c>
      <c r="H16" s="32">
        <f>G16*100/B16</f>
        <v>47.175110782486357</v>
      </c>
      <c r="I16" s="10" t="s">
        <v>151</v>
      </c>
      <c r="J16" s="10" t="s">
        <v>150</v>
      </c>
    </row>
    <row r="17" spans="1:10" ht="31.5" hidden="1">
      <c r="A17" s="12" t="s">
        <v>9</v>
      </c>
      <c r="B17" s="22"/>
      <c r="C17" s="22"/>
      <c r="D17" s="32"/>
      <c r="E17" s="22"/>
      <c r="F17" s="32" t="e">
        <f t="shared" si="10"/>
        <v>#DIV/0!</v>
      </c>
      <c r="G17" s="22"/>
      <c r="H17" s="32" t="e">
        <f t="shared" ref="H17:H18" si="11">G17*100/B17</f>
        <v>#DIV/0!</v>
      </c>
      <c r="I17" s="10"/>
      <c r="J17" s="10"/>
    </row>
    <row r="18" spans="1:10" ht="40.5" customHeight="1">
      <c r="A18" s="12" t="s">
        <v>5</v>
      </c>
      <c r="B18" s="22">
        <v>2036</v>
      </c>
      <c r="C18" s="22">
        <v>897.61830999999995</v>
      </c>
      <c r="D18" s="32"/>
      <c r="E18" s="22">
        <v>897.61830999999995</v>
      </c>
      <c r="F18" s="32">
        <f t="shared" si="10"/>
        <v>44.087343320235753</v>
      </c>
      <c r="G18" s="22">
        <v>1003.5</v>
      </c>
      <c r="H18" s="32">
        <f t="shared" si="11"/>
        <v>49.287819253438116</v>
      </c>
      <c r="I18" s="10" t="s">
        <v>152</v>
      </c>
      <c r="J18" s="10" t="s">
        <v>153</v>
      </c>
    </row>
    <row r="19" spans="1:10" ht="24" hidden="1" customHeight="1">
      <c r="A19" s="12" t="s">
        <v>6</v>
      </c>
      <c r="B19" s="22"/>
      <c r="C19" s="22"/>
      <c r="D19" s="32"/>
      <c r="E19" s="22"/>
      <c r="F19" s="32"/>
      <c r="G19" s="22"/>
      <c r="H19" s="32"/>
      <c r="I19" s="10"/>
      <c r="J19" s="10"/>
    </row>
    <row r="20" spans="1:10" s="2" customFormat="1">
      <c r="A20" s="232" t="s">
        <v>141</v>
      </c>
      <c r="B20" s="233"/>
      <c r="C20" s="233"/>
      <c r="D20" s="233"/>
      <c r="E20" s="233"/>
      <c r="F20" s="233"/>
      <c r="G20" s="233"/>
      <c r="H20" s="233"/>
      <c r="I20" s="234"/>
      <c r="J20" s="11"/>
    </row>
    <row r="21" spans="1:10" ht="207.75" customHeight="1">
      <c r="A21" s="12" t="s">
        <v>7</v>
      </c>
      <c r="B21" s="22">
        <v>30632.55</v>
      </c>
      <c r="C21" s="22">
        <v>3240.4184599999999</v>
      </c>
      <c r="D21" s="32"/>
      <c r="E21" s="22">
        <v>3240.4184599999999</v>
      </c>
      <c r="F21" s="32">
        <f t="shared" ref="F21:F23" si="12">E21*100/B21</f>
        <v>10.578350349546477</v>
      </c>
      <c r="G21" s="22">
        <v>3240.4</v>
      </c>
      <c r="H21" s="32">
        <f t="shared" ref="H21" si="13">G21*100/B21</f>
        <v>10.578290086852057</v>
      </c>
      <c r="I21" s="218" t="s">
        <v>277</v>
      </c>
      <c r="J21" s="235" t="s">
        <v>274</v>
      </c>
    </row>
    <row r="22" spans="1:10" ht="31.5" customHeight="1">
      <c r="A22" s="12" t="s">
        <v>9</v>
      </c>
      <c r="B22" s="22">
        <f>6471.4+17260.15</f>
        <v>23731.550000000003</v>
      </c>
      <c r="C22" s="22">
        <v>15.758570000000001</v>
      </c>
      <c r="D22" s="32"/>
      <c r="E22" s="22">
        <v>15.758570000000001</v>
      </c>
      <c r="F22" s="32">
        <f>E22*100/B22</f>
        <v>6.6403458686853573E-2</v>
      </c>
      <c r="G22" s="22">
        <v>15.8</v>
      </c>
      <c r="H22" s="32"/>
      <c r="I22" s="218" t="s">
        <v>275</v>
      </c>
      <c r="J22" s="236"/>
    </row>
    <row r="23" spans="1:10" ht="61.5" customHeight="1">
      <c r="A23" s="12" t="s">
        <v>5</v>
      </c>
      <c r="B23" s="22">
        <f>11308.5+7273.89+2100</f>
        <v>20682.39</v>
      </c>
      <c r="C23" s="22">
        <f>1530.94639-683.85624+1693.7135-16.96126</f>
        <v>2523.8423900000003</v>
      </c>
      <c r="D23" s="32"/>
      <c r="E23" s="22">
        <f>847.09015+1676.75224</f>
        <v>2523.8423899999998</v>
      </c>
      <c r="F23" s="32">
        <f t="shared" si="12"/>
        <v>12.202856584756402</v>
      </c>
      <c r="G23" s="22">
        <v>2523.8000000000002</v>
      </c>
      <c r="H23" s="32">
        <f t="shared" ref="H23" si="14">G23*100/B23</f>
        <v>12.202651627785766</v>
      </c>
      <c r="I23" s="218" t="s">
        <v>276</v>
      </c>
      <c r="J23" s="236"/>
    </row>
    <row r="24" spans="1:10" ht="31.5" hidden="1" customHeight="1">
      <c r="A24" s="12" t="s">
        <v>6</v>
      </c>
      <c r="B24" s="22">
        <v>0</v>
      </c>
      <c r="C24" s="22">
        <v>0</v>
      </c>
      <c r="D24" s="32"/>
      <c r="E24" s="22">
        <v>0</v>
      </c>
      <c r="F24" s="32"/>
      <c r="G24" s="22">
        <v>0</v>
      </c>
      <c r="H24" s="32"/>
      <c r="I24" s="10"/>
      <c r="J24" s="237"/>
    </row>
    <row r="25" spans="1:10" ht="31.5" customHeight="1">
      <c r="A25" s="226" t="s">
        <v>129</v>
      </c>
      <c r="B25" s="227"/>
      <c r="C25" s="227"/>
      <c r="D25" s="227"/>
      <c r="E25" s="227"/>
      <c r="F25" s="227"/>
      <c r="G25" s="227"/>
      <c r="H25" s="227"/>
      <c r="I25" s="227"/>
      <c r="J25" s="228"/>
    </row>
    <row r="26" spans="1:10" ht="57" customHeight="1">
      <c r="A26" s="12" t="s">
        <v>7</v>
      </c>
      <c r="B26" s="22">
        <v>48</v>
      </c>
      <c r="C26" s="22">
        <v>48</v>
      </c>
      <c r="D26" s="32"/>
      <c r="E26" s="22">
        <v>48</v>
      </c>
      <c r="F26" s="32">
        <f>E26*100/B26</f>
        <v>100</v>
      </c>
      <c r="G26" s="22">
        <v>48</v>
      </c>
      <c r="H26" s="32">
        <f t="shared" ref="H26" si="15">G26*100/B26</f>
        <v>100</v>
      </c>
      <c r="I26" s="10" t="s">
        <v>169</v>
      </c>
      <c r="J26" s="10"/>
    </row>
    <row r="27" spans="1:10" ht="31.5" hidden="1">
      <c r="A27" s="12" t="s">
        <v>9</v>
      </c>
      <c r="B27" s="22"/>
      <c r="C27" s="22"/>
      <c r="D27" s="32"/>
      <c r="E27" s="22"/>
      <c r="F27" s="32"/>
      <c r="G27" s="22"/>
      <c r="H27" s="32"/>
      <c r="I27" s="10"/>
      <c r="J27" s="10"/>
    </row>
    <row r="28" spans="1:10" hidden="1">
      <c r="A28" s="12" t="s">
        <v>5</v>
      </c>
      <c r="B28" s="22"/>
      <c r="C28" s="22"/>
      <c r="D28" s="32"/>
      <c r="E28" s="22"/>
      <c r="F28" s="32"/>
      <c r="G28" s="22"/>
      <c r="H28" s="32"/>
      <c r="I28" s="10"/>
      <c r="J28" s="10"/>
    </row>
    <row r="29" spans="1:10" ht="31.5" hidden="1">
      <c r="A29" s="12" t="s">
        <v>6</v>
      </c>
      <c r="B29" s="22"/>
      <c r="C29" s="22"/>
      <c r="D29" s="32"/>
      <c r="E29" s="22"/>
      <c r="F29" s="32"/>
      <c r="G29" s="22"/>
      <c r="H29" s="32"/>
      <c r="I29" s="10"/>
      <c r="J29" s="10"/>
    </row>
    <row r="30" spans="1:10" ht="32.25" customHeight="1">
      <c r="A30" s="226" t="s">
        <v>134</v>
      </c>
      <c r="B30" s="227"/>
      <c r="C30" s="227"/>
      <c r="D30" s="227"/>
      <c r="E30" s="227"/>
      <c r="F30" s="227"/>
      <c r="G30" s="227"/>
      <c r="H30" s="227"/>
      <c r="I30" s="227"/>
      <c r="J30" s="228"/>
    </row>
    <row r="31" spans="1:10">
      <c r="A31" s="12" t="s">
        <v>7</v>
      </c>
      <c r="B31" s="22">
        <f>B36+B43+B48</f>
        <v>1053945.09011</v>
      </c>
      <c r="C31" s="22">
        <f>C36+C43+C48</f>
        <v>485217.02010999992</v>
      </c>
      <c r="D31" s="32">
        <f t="shared" ref="D31:D33" si="16">C31*100/B31</f>
        <v>46.038168844200214</v>
      </c>
      <c r="E31" s="22">
        <f>E36+E43+E48</f>
        <v>478786.39227000001</v>
      </c>
      <c r="F31" s="32">
        <f>E31*100/B31</f>
        <v>45.428020564148099</v>
      </c>
      <c r="G31" s="22">
        <f>G36+G43+G48</f>
        <v>554735.9</v>
      </c>
      <c r="H31" s="32">
        <f t="shared" ref="H31:H33" si="17">G31*100/B31</f>
        <v>52.634231631754396</v>
      </c>
      <c r="I31" s="10"/>
      <c r="J31" s="10"/>
    </row>
    <row r="32" spans="1:10" ht="31.5">
      <c r="A32" s="12" t="s">
        <v>9</v>
      </c>
      <c r="B32" s="22">
        <f t="shared" ref="B32:C34" si="18">B39+B44+B49</f>
        <v>56332.540220000003</v>
      </c>
      <c r="C32" s="22">
        <f t="shared" si="18"/>
        <v>12029.71819</v>
      </c>
      <c r="D32" s="32">
        <f t="shared" si="16"/>
        <v>21.354829984622338</v>
      </c>
      <c r="E32" s="22">
        <f>E39+E44+E49</f>
        <v>12029.71819</v>
      </c>
      <c r="F32" s="32">
        <f>E32*100/B32</f>
        <v>21.354829984622338</v>
      </c>
      <c r="G32" s="22">
        <f>G39+G44+G49</f>
        <v>12029.7</v>
      </c>
      <c r="H32" s="32">
        <f t="shared" si="17"/>
        <v>21.354797694226896</v>
      </c>
      <c r="I32" s="10"/>
      <c r="J32" s="10"/>
    </row>
    <row r="33" spans="1:10" ht="18.75" customHeight="1">
      <c r="A33" s="12" t="s">
        <v>5</v>
      </c>
      <c r="B33" s="22">
        <f t="shared" si="18"/>
        <v>698451.89911</v>
      </c>
      <c r="C33" s="22">
        <f t="shared" si="18"/>
        <v>331332.99705000001</v>
      </c>
      <c r="D33" s="32">
        <f t="shared" si="16"/>
        <v>47.438198317192636</v>
      </c>
      <c r="E33" s="22">
        <f>E40+E45+E50</f>
        <v>324984.44049999997</v>
      </c>
      <c r="F33" s="32">
        <f>E33*100/B33</f>
        <v>46.529251465148896</v>
      </c>
      <c r="G33" s="22">
        <f>G40+G45+G50</f>
        <v>384455.1</v>
      </c>
      <c r="H33" s="32">
        <f t="shared" si="17"/>
        <v>55.043890708850618</v>
      </c>
      <c r="I33" s="10"/>
      <c r="J33" s="10"/>
    </row>
    <row r="34" spans="1:10" ht="31.5">
      <c r="A34" s="12" t="s">
        <v>6</v>
      </c>
      <c r="B34" s="22">
        <f t="shared" si="18"/>
        <v>0</v>
      </c>
      <c r="C34" s="22">
        <f t="shared" si="18"/>
        <v>0</v>
      </c>
      <c r="D34" s="32"/>
      <c r="E34" s="22">
        <f>E41+E46+E51</f>
        <v>0</v>
      </c>
      <c r="F34" s="32"/>
      <c r="G34" s="22">
        <f>G41+G46+G51</f>
        <v>0</v>
      </c>
      <c r="H34" s="32"/>
      <c r="I34" s="10"/>
      <c r="J34" s="10"/>
    </row>
    <row r="35" spans="1:10" s="19" customFormat="1" ht="21.75" customHeight="1">
      <c r="A35" s="229" t="s">
        <v>11</v>
      </c>
      <c r="B35" s="230"/>
      <c r="C35" s="230"/>
      <c r="D35" s="230"/>
      <c r="E35" s="230"/>
      <c r="F35" s="230"/>
      <c r="G35" s="230"/>
      <c r="H35" s="230"/>
      <c r="I35" s="230"/>
      <c r="J35" s="231"/>
    </row>
    <row r="36" spans="1:10" ht="267" customHeight="1">
      <c r="A36" s="213" t="s">
        <v>7</v>
      </c>
      <c r="B36" s="142">
        <f>984703.96401</f>
        <v>984703.96401</v>
      </c>
      <c r="C36" s="142">
        <v>453249.88299999997</v>
      </c>
      <c r="D36" s="145"/>
      <c r="E36" s="142">
        <v>446825.99556000001</v>
      </c>
      <c r="F36" s="145">
        <f>E36*100/B36</f>
        <v>45.376682931222803</v>
      </c>
      <c r="G36" s="142">
        <v>520311.2</v>
      </c>
      <c r="H36" s="145">
        <f t="shared" ref="H36:H40" si="19">G36*100/B36</f>
        <v>52.839352639664611</v>
      </c>
      <c r="I36" s="201" t="s">
        <v>278</v>
      </c>
      <c r="J36" s="201" t="s">
        <v>161</v>
      </c>
    </row>
    <row r="37" spans="1:10" ht="409.5" customHeight="1">
      <c r="A37" s="214"/>
      <c r="B37" s="204"/>
      <c r="C37" s="204"/>
      <c r="D37" s="146"/>
      <c r="E37" s="204"/>
      <c r="F37" s="203"/>
      <c r="G37" s="204"/>
      <c r="H37" s="203"/>
      <c r="I37" s="205" t="s">
        <v>279</v>
      </c>
      <c r="J37" s="205"/>
    </row>
    <row r="38" spans="1:10" ht="66" customHeight="1">
      <c r="A38" s="215"/>
      <c r="B38" s="143"/>
      <c r="C38" s="143"/>
      <c r="D38" s="146"/>
      <c r="E38" s="143"/>
      <c r="F38" s="146"/>
      <c r="G38" s="143"/>
      <c r="H38" s="146"/>
      <c r="I38" s="202" t="s">
        <v>217</v>
      </c>
      <c r="J38" s="202"/>
    </row>
    <row r="39" spans="1:10" ht="36.75" customHeight="1">
      <c r="A39" s="12" t="s">
        <v>9</v>
      </c>
      <c r="B39" s="22">
        <f>721.394+55611.14622</f>
        <v>56332.540220000003</v>
      </c>
      <c r="C39" s="22">
        <v>12029.71819</v>
      </c>
      <c r="D39" s="32"/>
      <c r="E39" s="22">
        <v>12029.71819</v>
      </c>
      <c r="F39" s="32"/>
      <c r="G39" s="22">
        <v>12029.7</v>
      </c>
      <c r="H39" s="32">
        <f t="shared" si="19"/>
        <v>21.354797694226896</v>
      </c>
      <c r="I39" s="10" t="s">
        <v>218</v>
      </c>
      <c r="J39" s="10"/>
    </row>
    <row r="40" spans="1:10" ht="334.5" customHeight="1">
      <c r="A40" s="12" t="s">
        <v>5</v>
      </c>
      <c r="B40" s="22">
        <f>119264.015+579187.88411</f>
        <v>698451.89911</v>
      </c>
      <c r="C40" s="22">
        <v>331332.99705000001</v>
      </c>
      <c r="D40" s="32"/>
      <c r="E40" s="22">
        <f>49505.21611+275479.22439</f>
        <v>324984.44049999997</v>
      </c>
      <c r="F40" s="32">
        <f>E40*100/B40</f>
        <v>46.529251465148896</v>
      </c>
      <c r="G40" s="22">
        <v>384455.1</v>
      </c>
      <c r="H40" s="32">
        <f t="shared" si="19"/>
        <v>55.043890708850618</v>
      </c>
      <c r="I40" s="10" t="s">
        <v>219</v>
      </c>
      <c r="J40" s="10" t="s">
        <v>161</v>
      </c>
    </row>
    <row r="41" spans="1:10" ht="36" hidden="1" customHeight="1">
      <c r="A41" s="12" t="s">
        <v>6</v>
      </c>
      <c r="B41" s="22"/>
      <c r="C41" s="22"/>
      <c r="D41" s="32"/>
      <c r="E41" s="22"/>
      <c r="F41" s="32"/>
      <c r="G41" s="22"/>
      <c r="H41" s="32"/>
      <c r="I41" s="10"/>
      <c r="J41" s="10"/>
    </row>
    <row r="42" spans="1:10" s="2" customFormat="1" ht="15.75" customHeight="1">
      <c r="A42" s="246" t="s">
        <v>12</v>
      </c>
      <c r="B42" s="247"/>
      <c r="C42" s="247"/>
      <c r="D42" s="247"/>
      <c r="E42" s="247"/>
      <c r="F42" s="247"/>
      <c r="G42" s="247"/>
      <c r="H42" s="247"/>
      <c r="I42" s="247"/>
      <c r="J42" s="248"/>
    </row>
    <row r="43" spans="1:10" ht="159" customHeight="1">
      <c r="A43" s="12" t="s">
        <v>7</v>
      </c>
      <c r="B43" s="22">
        <v>68988.126099999994</v>
      </c>
      <c r="C43" s="22">
        <v>31850.135109999999</v>
      </c>
      <c r="D43" s="32"/>
      <c r="E43" s="22">
        <v>31843.39471</v>
      </c>
      <c r="F43" s="32">
        <f>E43*100/B43</f>
        <v>46.157790492587395</v>
      </c>
      <c r="G43" s="22">
        <v>34307.699999999997</v>
      </c>
      <c r="H43" s="32">
        <f t="shared" ref="H43" si="20">G43*100/B43</f>
        <v>49.729862136377115</v>
      </c>
      <c r="I43" s="10" t="s">
        <v>220</v>
      </c>
      <c r="J43" s="10" t="s">
        <v>221</v>
      </c>
    </row>
    <row r="44" spans="1:10" ht="31.5" hidden="1">
      <c r="A44" s="12" t="s">
        <v>9</v>
      </c>
      <c r="B44" s="22"/>
      <c r="C44" s="22"/>
      <c r="D44" s="32"/>
      <c r="E44" s="22"/>
      <c r="F44" s="32"/>
      <c r="G44" s="22"/>
      <c r="H44" s="32"/>
      <c r="I44" s="10"/>
      <c r="J44" s="10"/>
    </row>
    <row r="45" spans="1:10" hidden="1">
      <c r="A45" s="12" t="s">
        <v>5</v>
      </c>
      <c r="B45" s="22"/>
      <c r="C45" s="22"/>
      <c r="D45" s="32"/>
      <c r="E45" s="22"/>
      <c r="F45" s="32"/>
      <c r="G45" s="22"/>
      <c r="H45" s="32"/>
      <c r="I45" s="10"/>
      <c r="J45" s="10"/>
    </row>
    <row r="46" spans="1:10" ht="18.75" hidden="1" customHeight="1">
      <c r="A46" s="12" t="s">
        <v>6</v>
      </c>
      <c r="B46" s="22"/>
      <c r="C46" s="22"/>
      <c r="D46" s="32"/>
      <c r="E46" s="22"/>
      <c r="F46" s="32"/>
      <c r="G46" s="22"/>
      <c r="H46" s="32"/>
      <c r="I46" s="10"/>
      <c r="J46" s="10"/>
    </row>
    <row r="47" spans="1:10" s="2" customFormat="1" ht="15.75" customHeight="1">
      <c r="A47" s="232" t="s">
        <v>13</v>
      </c>
      <c r="B47" s="233"/>
      <c r="C47" s="233"/>
      <c r="D47" s="233"/>
      <c r="E47" s="233"/>
      <c r="F47" s="233"/>
      <c r="G47" s="233"/>
      <c r="H47" s="233"/>
      <c r="I47" s="233"/>
      <c r="J47" s="234"/>
    </row>
    <row r="48" spans="1:10" ht="34.5" customHeight="1">
      <c r="A48" s="12" t="s">
        <v>7</v>
      </c>
      <c r="B48" s="22">
        <v>253</v>
      </c>
      <c r="C48" s="40">
        <v>117.002</v>
      </c>
      <c r="D48" s="32"/>
      <c r="E48" s="22">
        <v>117.002</v>
      </c>
      <c r="F48" s="32">
        <f>E48*100/B48</f>
        <v>46.245849802371538</v>
      </c>
      <c r="G48" s="22">
        <v>117</v>
      </c>
      <c r="H48" s="32">
        <f t="shared" ref="H48" si="21">G48*100/B48</f>
        <v>46.245059288537547</v>
      </c>
      <c r="I48" s="10" t="s">
        <v>89</v>
      </c>
      <c r="J48" s="10" t="s">
        <v>222</v>
      </c>
    </row>
    <row r="49" spans="1:10" ht="31.5" hidden="1">
      <c r="A49" s="12" t="s">
        <v>9</v>
      </c>
      <c r="B49" s="22"/>
      <c r="C49" s="22"/>
      <c r="D49" s="32"/>
      <c r="E49" s="22"/>
      <c r="F49" s="32"/>
      <c r="G49" s="22"/>
      <c r="H49" s="32"/>
      <c r="I49" s="10"/>
      <c r="J49" s="10"/>
    </row>
    <row r="50" spans="1:10" hidden="1">
      <c r="A50" s="12" t="s">
        <v>5</v>
      </c>
      <c r="B50" s="22"/>
      <c r="C50" s="22"/>
      <c r="D50" s="32"/>
      <c r="E50" s="22"/>
      <c r="F50" s="32"/>
      <c r="G50" s="22"/>
      <c r="H50" s="32"/>
      <c r="I50" s="10"/>
      <c r="J50" s="10"/>
    </row>
    <row r="51" spans="1:10" ht="31.5" hidden="1">
      <c r="A51" s="12" t="s">
        <v>6</v>
      </c>
      <c r="B51" s="22"/>
      <c r="C51" s="22"/>
      <c r="D51" s="32"/>
      <c r="E51" s="22"/>
      <c r="F51" s="32"/>
      <c r="G51" s="22"/>
      <c r="H51" s="32"/>
      <c r="I51" s="10"/>
      <c r="J51" s="10"/>
    </row>
    <row r="52" spans="1:10" ht="42.75" customHeight="1">
      <c r="A52" s="226" t="s">
        <v>127</v>
      </c>
      <c r="B52" s="227"/>
      <c r="C52" s="227"/>
      <c r="D52" s="227"/>
      <c r="E52" s="227"/>
      <c r="F52" s="227"/>
      <c r="G52" s="227"/>
      <c r="H52" s="227"/>
      <c r="I52" s="227"/>
      <c r="J52" s="228"/>
    </row>
    <row r="53" spans="1:10" ht="78.75">
      <c r="A53" s="12" t="s">
        <v>7</v>
      </c>
      <c r="B53" s="22">
        <v>7218.86</v>
      </c>
      <c r="C53" s="22">
        <v>2250.81547</v>
      </c>
      <c r="D53" s="32"/>
      <c r="E53" s="22">
        <v>2207.8466400000002</v>
      </c>
      <c r="F53" s="32">
        <f t="shared" ref="F53:F55" si="22">E53*100/B53</f>
        <v>30.584422471138105</v>
      </c>
      <c r="G53" s="22">
        <v>2401.3000000000002</v>
      </c>
      <c r="H53" s="32">
        <f t="shared" ref="H53" si="23">G53*100/B53</f>
        <v>33.264255020875879</v>
      </c>
      <c r="I53" s="10" t="s">
        <v>280</v>
      </c>
      <c r="J53" s="10" t="s">
        <v>173</v>
      </c>
    </row>
    <row r="54" spans="1:10" ht="21.75" hidden="1" customHeight="1">
      <c r="A54" s="12" t="s">
        <v>9</v>
      </c>
      <c r="B54" s="22"/>
      <c r="C54" s="22"/>
      <c r="D54" s="32"/>
      <c r="E54" s="22"/>
      <c r="F54" s="32" t="e">
        <f t="shared" si="22"/>
        <v>#DIV/0!</v>
      </c>
      <c r="G54" s="22"/>
      <c r="H54" s="32"/>
      <c r="I54" s="10"/>
      <c r="J54" s="10"/>
    </row>
    <row r="55" spans="1:10" ht="63">
      <c r="A55" s="12" t="s">
        <v>5</v>
      </c>
      <c r="B55" s="22">
        <f>390+2933.9</f>
        <v>3323.9</v>
      </c>
      <c r="C55" s="22">
        <f>316.59513+94.95</f>
        <v>411.54512999999997</v>
      </c>
      <c r="D55" s="32"/>
      <c r="E55" s="22">
        <f>316.59513+94.95</f>
        <v>411.54512999999997</v>
      </c>
      <c r="F55" s="32">
        <f t="shared" si="22"/>
        <v>12.381393242877342</v>
      </c>
      <c r="G55" s="22">
        <v>411.6</v>
      </c>
      <c r="H55" s="32">
        <f t="shared" ref="H55" si="24">G55*100/B55</f>
        <v>12.383044014561207</v>
      </c>
      <c r="I55" s="10" t="s">
        <v>172</v>
      </c>
      <c r="J55" s="10" t="s">
        <v>174</v>
      </c>
    </row>
    <row r="56" spans="1:10" ht="31.5" hidden="1">
      <c r="A56" s="12" t="s">
        <v>6</v>
      </c>
      <c r="B56" s="22"/>
      <c r="C56" s="22"/>
      <c r="D56" s="32"/>
      <c r="E56" s="22"/>
      <c r="F56" s="32"/>
      <c r="G56" s="22"/>
      <c r="H56" s="32"/>
      <c r="I56" s="10"/>
      <c r="J56" s="10"/>
    </row>
    <row r="57" spans="1:10" ht="24" customHeight="1">
      <c r="A57" s="226" t="s">
        <v>126</v>
      </c>
      <c r="B57" s="227"/>
      <c r="C57" s="227"/>
      <c r="D57" s="227"/>
      <c r="E57" s="227"/>
      <c r="F57" s="227"/>
      <c r="G57" s="227"/>
      <c r="H57" s="227"/>
      <c r="I57" s="227"/>
      <c r="J57" s="228"/>
    </row>
    <row r="58" spans="1:10" ht="85.5" customHeight="1">
      <c r="A58" s="12" t="s">
        <v>7</v>
      </c>
      <c r="B58" s="22">
        <f t="shared" ref="B58:G59" si="25">B63+B68+B73+B78+B83</f>
        <v>112357.97100000001</v>
      </c>
      <c r="C58" s="22">
        <f t="shared" si="25"/>
        <v>37983.816270000003</v>
      </c>
      <c r="D58" s="32">
        <f t="shared" ref="D58" si="26">C58*100/B58</f>
        <v>33.806071729436979</v>
      </c>
      <c r="E58" s="22">
        <f t="shared" si="25"/>
        <v>37567.519960000005</v>
      </c>
      <c r="F58" s="32">
        <f>E58*100/B58</f>
        <v>33.435562804885471</v>
      </c>
      <c r="G58" s="22">
        <f t="shared" si="25"/>
        <v>41093.1</v>
      </c>
      <c r="H58" s="32">
        <f t="shared" ref="H58" si="27">G58*100/B58</f>
        <v>36.573373152137108</v>
      </c>
      <c r="I58" s="10"/>
      <c r="J58" s="10" t="s">
        <v>268</v>
      </c>
    </row>
    <row r="59" spans="1:10" ht="31.5">
      <c r="A59" s="12" t="s">
        <v>9</v>
      </c>
      <c r="B59" s="22">
        <f t="shared" si="25"/>
        <v>0</v>
      </c>
      <c r="C59" s="22">
        <f t="shared" si="25"/>
        <v>0</v>
      </c>
      <c r="D59" s="32"/>
      <c r="E59" s="22">
        <f t="shared" si="25"/>
        <v>0</v>
      </c>
      <c r="F59" s="32"/>
      <c r="G59" s="22">
        <f t="shared" si="25"/>
        <v>0</v>
      </c>
      <c r="H59" s="32"/>
      <c r="I59" s="10"/>
      <c r="J59" s="10"/>
    </row>
    <row r="60" spans="1:10" ht="31.5">
      <c r="A60" s="12" t="s">
        <v>5</v>
      </c>
      <c r="B60" s="22">
        <f t="shared" ref="B60:G61" si="28">B65+B70+B75+B80+B85</f>
        <v>16900.139000000003</v>
      </c>
      <c r="C60" s="22">
        <f t="shared" si="28"/>
        <v>2802.7732799999999</v>
      </c>
      <c r="D60" s="32">
        <f t="shared" ref="D60" si="29">C60*100/B60</f>
        <v>16.584320874520614</v>
      </c>
      <c r="E60" s="22">
        <f t="shared" si="28"/>
        <v>2802.7732799999999</v>
      </c>
      <c r="F60" s="32">
        <f>E60*100/B60</f>
        <v>16.584320874520614</v>
      </c>
      <c r="G60" s="22">
        <f t="shared" si="28"/>
        <v>2802.8</v>
      </c>
      <c r="H60" s="32">
        <f t="shared" ref="H60" si="30">G60*100/B60</f>
        <v>16.584478979729099</v>
      </c>
      <c r="I60" s="10"/>
      <c r="J60" s="10" t="s">
        <v>262</v>
      </c>
    </row>
    <row r="61" spans="1:10" ht="31.5">
      <c r="A61" s="12" t="s">
        <v>6</v>
      </c>
      <c r="B61" s="22">
        <f t="shared" si="28"/>
        <v>0</v>
      </c>
      <c r="C61" s="22">
        <f t="shared" si="28"/>
        <v>0</v>
      </c>
      <c r="D61" s="32"/>
      <c r="E61" s="22">
        <f t="shared" si="28"/>
        <v>0</v>
      </c>
      <c r="F61" s="32"/>
      <c r="G61" s="22">
        <f t="shared" si="28"/>
        <v>0</v>
      </c>
      <c r="H61" s="32"/>
      <c r="I61" s="10"/>
      <c r="J61" s="10"/>
    </row>
    <row r="62" spans="1:10" s="19" customFormat="1" ht="21" customHeight="1">
      <c r="A62" s="243" t="s">
        <v>15</v>
      </c>
      <c r="B62" s="244"/>
      <c r="C62" s="244"/>
      <c r="D62" s="244"/>
      <c r="E62" s="244"/>
      <c r="F62" s="244"/>
      <c r="G62" s="244"/>
      <c r="H62" s="244"/>
      <c r="I62" s="244"/>
      <c r="J62" s="245"/>
    </row>
    <row r="63" spans="1:10" ht="242.25" customHeight="1">
      <c r="A63" s="12" t="s">
        <v>7</v>
      </c>
      <c r="B63" s="22">
        <v>39510.949000000001</v>
      </c>
      <c r="C63" s="22">
        <v>11362.94701</v>
      </c>
      <c r="D63" s="32"/>
      <c r="E63" s="22">
        <v>11362.94701</v>
      </c>
      <c r="F63" s="32">
        <f t="shared" ref="F63:F65" si="31">E63*100/B63</f>
        <v>28.758982756906189</v>
      </c>
      <c r="G63" s="22">
        <v>12353.1</v>
      </c>
      <c r="H63" s="32">
        <f t="shared" ref="H63" si="32">G63*100/B63</f>
        <v>31.265004543424151</v>
      </c>
      <c r="I63" s="10" t="s">
        <v>261</v>
      </c>
      <c r="J63" s="10" t="s">
        <v>262</v>
      </c>
    </row>
    <row r="64" spans="1:10" ht="31.5" hidden="1">
      <c r="A64" s="12" t="s">
        <v>9</v>
      </c>
      <c r="B64" s="22"/>
      <c r="C64" s="22"/>
      <c r="D64" s="32"/>
      <c r="E64" s="22"/>
      <c r="F64" s="32" t="e">
        <f t="shared" si="31"/>
        <v>#DIV/0!</v>
      </c>
      <c r="G64" s="22"/>
      <c r="H64" s="32"/>
      <c r="I64" s="10"/>
      <c r="J64" s="10"/>
    </row>
    <row r="65" spans="1:10" ht="126">
      <c r="A65" s="12" t="s">
        <v>5</v>
      </c>
      <c r="B65" s="22">
        <f>10157.986+1004.638+200</f>
        <v>11362.624000000002</v>
      </c>
      <c r="C65" s="22">
        <f>526.49575+200</f>
        <v>726.49575000000004</v>
      </c>
      <c r="D65" s="32"/>
      <c r="E65" s="22">
        <f>479.11113+47.38462+200</f>
        <v>726.49575000000004</v>
      </c>
      <c r="F65" s="32">
        <f t="shared" si="31"/>
        <v>6.393732204814663</v>
      </c>
      <c r="G65" s="22">
        <v>726.5</v>
      </c>
      <c r="H65" s="32"/>
      <c r="I65" s="10" t="s">
        <v>269</v>
      </c>
      <c r="J65" s="10" t="s">
        <v>262</v>
      </c>
    </row>
    <row r="66" spans="1:10" ht="31.5" hidden="1">
      <c r="A66" s="12" t="s">
        <v>6</v>
      </c>
      <c r="B66" s="22"/>
      <c r="C66" s="22"/>
      <c r="D66" s="32"/>
      <c r="E66" s="22"/>
      <c r="F66" s="32"/>
      <c r="G66" s="22"/>
      <c r="H66" s="32"/>
      <c r="I66" s="10"/>
      <c r="J66" s="10"/>
    </row>
    <row r="67" spans="1:10" s="19" customFormat="1" ht="18.75" customHeight="1">
      <c r="A67" s="243" t="s">
        <v>14</v>
      </c>
      <c r="B67" s="244"/>
      <c r="C67" s="244"/>
      <c r="D67" s="244"/>
      <c r="E67" s="244"/>
      <c r="F67" s="244"/>
      <c r="G67" s="244"/>
      <c r="H67" s="244"/>
      <c r="I67" s="244"/>
      <c r="J67" s="245"/>
    </row>
    <row r="68" spans="1:10" ht="289.5" customHeight="1">
      <c r="A68" s="12" t="s">
        <v>7</v>
      </c>
      <c r="B68" s="22">
        <v>47580.466</v>
      </c>
      <c r="C68" s="22">
        <v>15582.035809999999</v>
      </c>
      <c r="D68" s="32"/>
      <c r="E68" s="22">
        <v>15374.376630000001</v>
      </c>
      <c r="F68" s="32">
        <f>E68*100/B68</f>
        <v>32.312370858242545</v>
      </c>
      <c r="G68" s="22">
        <v>16760.099999999999</v>
      </c>
      <c r="H68" s="32">
        <f t="shared" ref="H68" si="33">G68*100/B68</f>
        <v>35.224749585260469</v>
      </c>
      <c r="I68" s="10" t="s">
        <v>263</v>
      </c>
      <c r="J68" s="10" t="s">
        <v>262</v>
      </c>
    </row>
    <row r="69" spans="1:10" ht="31.5" hidden="1">
      <c r="A69" s="12" t="s">
        <v>9</v>
      </c>
      <c r="B69" s="22"/>
      <c r="C69" s="22"/>
      <c r="D69" s="32" t="e">
        <f t="shared" ref="D69" si="34">C69*100/B69</f>
        <v>#DIV/0!</v>
      </c>
      <c r="E69" s="22"/>
      <c r="F69" s="32"/>
      <c r="G69" s="22"/>
      <c r="H69" s="32"/>
      <c r="I69" s="10"/>
      <c r="J69" s="10"/>
    </row>
    <row r="70" spans="1:10" ht="31.5">
      <c r="A70" s="12" t="s">
        <v>5</v>
      </c>
      <c r="B70" s="22">
        <f>5150+387.515</f>
        <v>5537.5150000000003</v>
      </c>
      <c r="C70" s="22">
        <v>2076.2775299999998</v>
      </c>
      <c r="D70" s="32"/>
      <c r="E70" s="22">
        <f>2074.76253+1.515</f>
        <v>2076.2775299999998</v>
      </c>
      <c r="F70" s="32">
        <f>E70*100/B70</f>
        <v>37.494752248978102</v>
      </c>
      <c r="G70" s="22">
        <v>2076.3000000000002</v>
      </c>
      <c r="H70" s="32">
        <f t="shared" ref="H70" si="35">G70*100/B70</f>
        <v>37.495158026659979</v>
      </c>
      <c r="I70" s="10" t="s">
        <v>264</v>
      </c>
      <c r="J70" s="10" t="s">
        <v>262</v>
      </c>
    </row>
    <row r="71" spans="1:10" ht="31.5" hidden="1">
      <c r="A71" s="12" t="s">
        <v>6</v>
      </c>
      <c r="B71" s="22"/>
      <c r="C71" s="22"/>
      <c r="D71" s="32"/>
      <c r="E71" s="22"/>
      <c r="F71" s="32"/>
      <c r="G71" s="22"/>
      <c r="H71" s="32"/>
      <c r="I71" s="10"/>
      <c r="J71" s="10"/>
    </row>
    <row r="72" spans="1:10" s="19" customFormat="1" ht="20.25" customHeight="1">
      <c r="A72" s="243" t="s">
        <v>16</v>
      </c>
      <c r="B72" s="244"/>
      <c r="C72" s="244"/>
      <c r="D72" s="244"/>
      <c r="E72" s="244"/>
      <c r="F72" s="244"/>
      <c r="G72" s="244"/>
      <c r="H72" s="244"/>
      <c r="I72" s="244"/>
      <c r="J72" s="245"/>
    </row>
    <row r="73" spans="1:10" ht="159.75" customHeight="1">
      <c r="A73" s="12" t="s">
        <v>7</v>
      </c>
      <c r="B73" s="22">
        <v>1447</v>
      </c>
      <c r="C73" s="22">
        <v>385.73509999999999</v>
      </c>
      <c r="D73" s="32"/>
      <c r="E73" s="22">
        <v>385.73509999999999</v>
      </c>
      <c r="F73" s="32">
        <f>E73*100/B73</f>
        <v>26.657574291637872</v>
      </c>
      <c r="G73" s="22">
        <v>385.7</v>
      </c>
      <c r="H73" s="32">
        <f t="shared" ref="H73" si="36">G73*100/B73</f>
        <v>26.655148583275743</v>
      </c>
      <c r="I73" s="10" t="s">
        <v>265</v>
      </c>
      <c r="J73" s="10" t="s">
        <v>262</v>
      </c>
    </row>
    <row r="74" spans="1:10" ht="31.5" hidden="1">
      <c r="A74" s="12" t="s">
        <v>9</v>
      </c>
      <c r="B74" s="22"/>
      <c r="C74" s="22"/>
      <c r="D74" s="32"/>
      <c r="E74" s="22"/>
      <c r="F74" s="32"/>
      <c r="G74" s="22"/>
      <c r="H74" s="32"/>
      <c r="I74" s="10"/>
      <c r="J74" s="10"/>
    </row>
    <row r="75" spans="1:10" hidden="1">
      <c r="A75" s="12" t="s">
        <v>5</v>
      </c>
      <c r="B75" s="22"/>
      <c r="C75" s="22"/>
      <c r="D75" s="32"/>
      <c r="E75" s="22"/>
      <c r="F75" s="32"/>
      <c r="G75" s="22"/>
      <c r="H75" s="32"/>
      <c r="I75" s="10"/>
      <c r="J75" s="10"/>
    </row>
    <row r="76" spans="1:10" ht="31.5" hidden="1">
      <c r="A76" s="12" t="s">
        <v>6</v>
      </c>
      <c r="B76" s="22"/>
      <c r="C76" s="22"/>
      <c r="D76" s="32"/>
      <c r="E76" s="22"/>
      <c r="F76" s="32"/>
      <c r="G76" s="22"/>
      <c r="H76" s="32"/>
      <c r="I76" s="10"/>
      <c r="J76" s="10"/>
    </row>
    <row r="77" spans="1:10" s="2" customFormat="1" ht="21" customHeight="1">
      <c r="A77" s="246" t="s">
        <v>17</v>
      </c>
      <c r="B77" s="247"/>
      <c r="C77" s="247"/>
      <c r="D77" s="247"/>
      <c r="E77" s="247"/>
      <c r="F77" s="247"/>
      <c r="G77" s="247"/>
      <c r="H77" s="247"/>
      <c r="I77" s="247"/>
      <c r="J77" s="248"/>
    </row>
    <row r="78" spans="1:10" ht="69" customHeight="1">
      <c r="A78" s="12" t="s">
        <v>7</v>
      </c>
      <c r="B78" s="22">
        <v>21594.9</v>
      </c>
      <c r="C78" s="22">
        <v>10040.25135</v>
      </c>
      <c r="D78" s="32"/>
      <c r="E78" s="22">
        <v>9832.6142199999995</v>
      </c>
      <c r="F78" s="32">
        <f>E78*100/B78</f>
        <v>45.532112767366364</v>
      </c>
      <c r="G78" s="22">
        <v>10943.2</v>
      </c>
      <c r="H78" s="32">
        <f t="shared" ref="H78" si="37">G78*100/B78</f>
        <v>50.674927876489356</v>
      </c>
      <c r="I78" s="10" t="s">
        <v>266</v>
      </c>
      <c r="J78" s="10"/>
    </row>
    <row r="79" spans="1:10" ht="31.5" hidden="1">
      <c r="A79" s="12" t="s">
        <v>9</v>
      </c>
      <c r="B79" s="22"/>
      <c r="C79" s="22"/>
      <c r="D79" s="32"/>
      <c r="E79" s="22"/>
      <c r="F79" s="32"/>
      <c r="G79" s="22"/>
      <c r="H79" s="32"/>
      <c r="I79" s="10"/>
      <c r="J79" s="10"/>
    </row>
    <row r="80" spans="1:10" hidden="1">
      <c r="A80" s="12" t="s">
        <v>5</v>
      </c>
      <c r="B80" s="22"/>
      <c r="C80" s="22"/>
      <c r="D80" s="32"/>
      <c r="E80" s="22"/>
      <c r="F80" s="32"/>
      <c r="G80" s="22"/>
      <c r="H80" s="32"/>
      <c r="I80" s="10"/>
      <c r="J80" s="10"/>
    </row>
    <row r="81" spans="1:10" ht="31.5" hidden="1">
      <c r="A81" s="12" t="s">
        <v>6</v>
      </c>
      <c r="B81" s="22"/>
      <c r="C81" s="22"/>
      <c r="D81" s="32"/>
      <c r="E81" s="22"/>
      <c r="F81" s="32"/>
      <c r="G81" s="22"/>
      <c r="H81" s="32"/>
      <c r="I81" s="10"/>
      <c r="J81" s="10"/>
    </row>
    <row r="82" spans="1:10" s="19" customFormat="1" ht="20.25" customHeight="1">
      <c r="A82" s="243" t="s">
        <v>18</v>
      </c>
      <c r="B82" s="244"/>
      <c r="C82" s="244"/>
      <c r="D82" s="244"/>
      <c r="E82" s="244"/>
      <c r="F82" s="244"/>
      <c r="G82" s="244"/>
      <c r="H82" s="244"/>
      <c r="I82" s="244"/>
      <c r="J82" s="245"/>
    </row>
    <row r="83" spans="1:10" ht="52.5" customHeight="1">
      <c r="A83" s="12" t="s">
        <v>7</v>
      </c>
      <c r="B83" s="22">
        <v>2224.6559999999999</v>
      </c>
      <c r="C83" s="22">
        <v>612.84699999999998</v>
      </c>
      <c r="D83" s="32"/>
      <c r="E83" s="22">
        <v>611.84699999999998</v>
      </c>
      <c r="F83" s="32">
        <f>E83*100/B83</f>
        <v>27.502993721276457</v>
      </c>
      <c r="G83" s="22">
        <v>651</v>
      </c>
      <c r="H83" s="32">
        <f t="shared" ref="H83" si="38">G83*100/B83</f>
        <v>29.262951215828426</v>
      </c>
      <c r="I83" s="10" t="s">
        <v>267</v>
      </c>
      <c r="J83" s="10" t="s">
        <v>262</v>
      </c>
    </row>
    <row r="84" spans="1:10" ht="31.5" hidden="1">
      <c r="A84" s="12" t="s">
        <v>9</v>
      </c>
      <c r="B84" s="22"/>
      <c r="C84" s="22"/>
      <c r="D84" s="32"/>
      <c r="E84" s="22"/>
      <c r="F84" s="32"/>
      <c r="G84" s="22"/>
      <c r="H84" s="32"/>
      <c r="I84" s="10"/>
      <c r="J84" s="10"/>
    </row>
    <row r="85" spans="1:10" hidden="1">
      <c r="A85" s="12" t="s">
        <v>5</v>
      </c>
      <c r="B85" s="22"/>
      <c r="C85" s="22"/>
      <c r="D85" s="32"/>
      <c r="E85" s="22"/>
      <c r="F85" s="32"/>
      <c r="G85" s="22"/>
      <c r="H85" s="32"/>
      <c r="I85" s="10"/>
      <c r="J85" s="10"/>
    </row>
    <row r="86" spans="1:10" ht="31.5" hidden="1">
      <c r="A86" s="12" t="s">
        <v>6</v>
      </c>
      <c r="B86" s="22"/>
      <c r="C86" s="22"/>
      <c r="D86" s="32"/>
      <c r="E86" s="22"/>
      <c r="F86" s="32"/>
      <c r="G86" s="22"/>
      <c r="H86" s="32"/>
      <c r="I86" s="10"/>
      <c r="J86" s="10"/>
    </row>
    <row r="87" spans="1:10" ht="27.75" customHeight="1">
      <c r="A87" s="226" t="s">
        <v>116</v>
      </c>
      <c r="B87" s="227"/>
      <c r="C87" s="227"/>
      <c r="D87" s="227"/>
      <c r="E87" s="227"/>
      <c r="F87" s="227"/>
      <c r="G87" s="227"/>
      <c r="H87" s="227"/>
      <c r="I87" s="227"/>
      <c r="J87" s="228"/>
    </row>
    <row r="88" spans="1:10" ht="161.25" customHeight="1">
      <c r="A88" s="12" t="s">
        <v>7</v>
      </c>
      <c r="B88" s="22">
        <v>6669.1270000000004</v>
      </c>
      <c r="C88" s="22">
        <v>1161.3203699999999</v>
      </c>
      <c r="D88" s="32"/>
      <c r="E88" s="22">
        <v>1161.3203699999999</v>
      </c>
      <c r="F88" s="32">
        <f>E88*100/B88</f>
        <v>17.413379142427484</v>
      </c>
      <c r="G88" s="22">
        <v>1171.5</v>
      </c>
      <c r="H88" s="32">
        <f t="shared" ref="H88:H89" si="39">G88*100/B88</f>
        <v>17.566017261329705</v>
      </c>
      <c r="I88" s="10" t="s">
        <v>186</v>
      </c>
      <c r="J88" s="10" t="s">
        <v>185</v>
      </c>
    </row>
    <row r="89" spans="1:10" ht="40.5" customHeight="1">
      <c r="A89" s="12" t="s">
        <v>9</v>
      </c>
      <c r="B89" s="22">
        <v>1050.5050000000001</v>
      </c>
      <c r="C89" s="22">
        <v>0</v>
      </c>
      <c r="D89" s="32"/>
      <c r="E89" s="22">
        <v>0</v>
      </c>
      <c r="F89" s="32"/>
      <c r="G89" s="22">
        <v>0</v>
      </c>
      <c r="H89" s="32">
        <f t="shared" si="39"/>
        <v>0</v>
      </c>
      <c r="I89" s="10"/>
      <c r="J89" s="10" t="s">
        <v>185</v>
      </c>
    </row>
    <row r="90" spans="1:10" hidden="1">
      <c r="A90" s="12" t="s">
        <v>5</v>
      </c>
      <c r="B90" s="22"/>
      <c r="C90" s="22"/>
      <c r="D90" s="32"/>
      <c r="E90" s="22"/>
      <c r="F90" s="32"/>
      <c r="G90" s="22"/>
      <c r="H90" s="32"/>
      <c r="I90" s="10"/>
      <c r="J90" s="10"/>
    </row>
    <row r="91" spans="1:10" ht="31.5" hidden="1">
      <c r="A91" s="12" t="s">
        <v>6</v>
      </c>
      <c r="B91" s="22"/>
      <c r="C91" s="22"/>
      <c r="D91" s="32"/>
      <c r="E91" s="22"/>
      <c r="F91" s="32"/>
      <c r="G91" s="22"/>
      <c r="H91" s="32"/>
      <c r="I91" s="10"/>
      <c r="J91" s="10"/>
    </row>
    <row r="92" spans="1:10" ht="24" customHeight="1">
      <c r="A92" s="226" t="s">
        <v>117</v>
      </c>
      <c r="B92" s="227"/>
      <c r="C92" s="227"/>
      <c r="D92" s="227"/>
      <c r="E92" s="227"/>
      <c r="F92" s="227"/>
      <c r="G92" s="227"/>
      <c r="H92" s="227"/>
      <c r="I92" s="227"/>
      <c r="J92" s="228"/>
    </row>
    <row r="93" spans="1:10">
      <c r="A93" s="12" t="s">
        <v>7</v>
      </c>
      <c r="B93" s="22">
        <f>B98+B103+B108</f>
        <v>87258.017999999996</v>
      </c>
      <c r="C93" s="22">
        <f>C98+C103+C108</f>
        <v>33955.936040000001</v>
      </c>
      <c r="D93" s="22">
        <f t="shared" ref="D93:G93" si="40">D98+D103+D108</f>
        <v>0</v>
      </c>
      <c r="E93" s="22">
        <f t="shared" si="40"/>
        <v>33655.057999999997</v>
      </c>
      <c r="F93" s="32">
        <f t="shared" ref="F93:F95" si="41">E93*100/B93</f>
        <v>38.569587954656498</v>
      </c>
      <c r="G93" s="22">
        <f t="shared" si="40"/>
        <v>34174.800000000003</v>
      </c>
      <c r="H93" s="32">
        <f t="shared" ref="H93:H95" si="42">G93*100/B93</f>
        <v>39.165226054068761</v>
      </c>
      <c r="I93" s="10"/>
      <c r="J93" s="10"/>
    </row>
    <row r="94" spans="1:10" ht="31.5">
      <c r="A94" s="12" t="s">
        <v>9</v>
      </c>
      <c r="B94" s="22">
        <f t="shared" ref="B94:G95" si="43">B99+B104+B109</f>
        <v>15979</v>
      </c>
      <c r="C94" s="22">
        <f t="shared" si="43"/>
        <v>0</v>
      </c>
      <c r="D94" s="22">
        <f t="shared" si="43"/>
        <v>0</v>
      </c>
      <c r="E94" s="22">
        <f t="shared" si="43"/>
        <v>0</v>
      </c>
      <c r="F94" s="32">
        <f t="shared" si="41"/>
        <v>0</v>
      </c>
      <c r="G94" s="22">
        <f t="shared" si="43"/>
        <v>0</v>
      </c>
      <c r="H94" s="32">
        <f t="shared" si="42"/>
        <v>0</v>
      </c>
      <c r="I94" s="10"/>
      <c r="J94" s="10"/>
    </row>
    <row r="95" spans="1:10">
      <c r="A95" s="12" t="s">
        <v>5</v>
      </c>
      <c r="B95" s="22">
        <f t="shared" si="43"/>
        <v>77591</v>
      </c>
      <c r="C95" s="22">
        <f>C100+C105+C110</f>
        <v>29425.173760000001</v>
      </c>
      <c r="D95" s="22">
        <f t="shared" si="43"/>
        <v>0</v>
      </c>
      <c r="E95" s="22">
        <f t="shared" si="43"/>
        <v>29124.295719999998</v>
      </c>
      <c r="F95" s="32">
        <f t="shared" si="41"/>
        <v>37.535662280419118</v>
      </c>
      <c r="G95" s="22">
        <f t="shared" si="43"/>
        <v>29138.100000000002</v>
      </c>
      <c r="H95" s="32">
        <f t="shared" si="42"/>
        <v>37.553453364436599</v>
      </c>
      <c r="I95" s="10"/>
      <c r="J95" s="10"/>
    </row>
    <row r="96" spans="1:10" ht="31.5">
      <c r="A96" s="12" t="s">
        <v>6</v>
      </c>
      <c r="B96" s="22">
        <f>B101+B106+B111+B112</f>
        <v>0</v>
      </c>
      <c r="C96" s="22">
        <f>C101+C106+C111+C112</f>
        <v>0</v>
      </c>
      <c r="D96" s="32"/>
      <c r="E96" s="22">
        <f>E101+E106+E111+E112</f>
        <v>0</v>
      </c>
      <c r="F96" s="32"/>
      <c r="G96" s="22">
        <f>G101+G106+G111+G112</f>
        <v>0</v>
      </c>
      <c r="H96" s="32"/>
      <c r="I96" s="10"/>
      <c r="J96" s="10"/>
    </row>
    <row r="97" spans="1:10" s="19" customFormat="1" ht="18.75" customHeight="1">
      <c r="A97" s="229" t="s">
        <v>21</v>
      </c>
      <c r="B97" s="249"/>
      <c r="C97" s="249"/>
      <c r="D97" s="249"/>
      <c r="E97" s="249"/>
      <c r="F97" s="249"/>
      <c r="G97" s="249"/>
      <c r="H97" s="249"/>
      <c r="I97" s="249"/>
      <c r="J97" s="250"/>
    </row>
    <row r="98" spans="1:10" ht="275.25" customHeight="1">
      <c r="A98" s="12" t="s">
        <v>7</v>
      </c>
      <c r="B98" s="22">
        <v>10631.9</v>
      </c>
      <c r="C98" s="22">
        <v>5242.2009099999996</v>
      </c>
      <c r="D98" s="32"/>
      <c r="E98" s="22">
        <v>5237.6300600000004</v>
      </c>
      <c r="F98" s="32">
        <f>E98*100/B98</f>
        <v>49.263349542414815</v>
      </c>
      <c r="G98" s="22">
        <v>5237.7</v>
      </c>
      <c r="H98" s="32">
        <f t="shared" ref="H98" si="44">G98*100/B98</f>
        <v>49.264007374034747</v>
      </c>
      <c r="I98" s="10" t="s">
        <v>136</v>
      </c>
      <c r="J98" s="10" t="s">
        <v>213</v>
      </c>
    </row>
    <row r="99" spans="1:10" ht="31.5" hidden="1" customHeight="1">
      <c r="A99" s="12" t="s">
        <v>9</v>
      </c>
      <c r="B99" s="22"/>
      <c r="C99" s="22"/>
      <c r="D99" s="32"/>
      <c r="E99" s="22"/>
      <c r="F99" s="32"/>
      <c r="G99" s="22"/>
      <c r="H99" s="32"/>
      <c r="I99" s="10"/>
      <c r="J99" s="10"/>
    </row>
    <row r="100" spans="1:10" ht="118.5" customHeight="1">
      <c r="A100" s="12" t="s">
        <v>5</v>
      </c>
      <c r="B100" s="22">
        <v>5215</v>
      </c>
      <c r="C100" s="22">
        <v>2882.5356400000001</v>
      </c>
      <c r="D100" s="32"/>
      <c r="E100" s="22">
        <v>2877.96479</v>
      </c>
      <c r="F100" s="32">
        <f>E100*100/B100</f>
        <v>55.186285522531158</v>
      </c>
      <c r="G100" s="22">
        <v>2537.6999999999998</v>
      </c>
      <c r="H100" s="32">
        <f t="shared" ref="H100" si="45">G100*100/B100</f>
        <v>48.66155321188878</v>
      </c>
      <c r="I100" s="10" t="s">
        <v>137</v>
      </c>
      <c r="J100" s="10"/>
    </row>
    <row r="101" spans="1:10" ht="31.5" hidden="1">
      <c r="A101" s="12" t="s">
        <v>6</v>
      </c>
      <c r="B101" s="22"/>
      <c r="C101" s="22"/>
      <c r="D101" s="32"/>
      <c r="E101" s="22"/>
      <c r="F101" s="32"/>
      <c r="G101" s="22"/>
      <c r="H101" s="32"/>
      <c r="I101" s="10"/>
      <c r="J101" s="10"/>
    </row>
    <row r="102" spans="1:10" s="19" customFormat="1" ht="18" customHeight="1">
      <c r="A102" s="229" t="s">
        <v>19</v>
      </c>
      <c r="B102" s="230"/>
      <c r="C102" s="230"/>
      <c r="D102" s="230"/>
      <c r="E102" s="230"/>
      <c r="F102" s="230"/>
      <c r="G102" s="230"/>
      <c r="H102" s="230"/>
      <c r="I102" s="230"/>
      <c r="J102" s="231"/>
    </row>
    <row r="103" spans="1:10" ht="31.5">
      <c r="A103" s="12" t="s">
        <v>7</v>
      </c>
      <c r="B103" s="22">
        <v>69863</v>
      </c>
      <c r="C103" s="22">
        <v>24104.42899</v>
      </c>
      <c r="D103" s="32"/>
      <c r="E103" s="22">
        <v>23808.121800000001</v>
      </c>
      <c r="F103" s="32">
        <f t="shared" ref="F103:F105" si="46">E103*100/B103</f>
        <v>34.078298670254647</v>
      </c>
      <c r="G103" s="22">
        <v>24162.2</v>
      </c>
      <c r="H103" s="32">
        <f t="shared" ref="H103:H105" si="47">G103*100/B103</f>
        <v>34.585116585316975</v>
      </c>
      <c r="I103" s="10" t="s">
        <v>90</v>
      </c>
      <c r="J103" s="10" t="s">
        <v>85</v>
      </c>
    </row>
    <row r="104" spans="1:10" ht="47.25">
      <c r="A104" s="12" t="s">
        <v>9</v>
      </c>
      <c r="B104" s="22">
        <f>9418.56044+6560.43956</f>
        <v>15979</v>
      </c>
      <c r="C104" s="22">
        <v>0</v>
      </c>
      <c r="D104" s="32"/>
      <c r="E104" s="22">
        <v>0</v>
      </c>
      <c r="F104" s="32">
        <f t="shared" si="46"/>
        <v>0</v>
      </c>
      <c r="G104" s="22">
        <v>0</v>
      </c>
      <c r="H104" s="32">
        <f t="shared" si="47"/>
        <v>0</v>
      </c>
      <c r="I104" s="10"/>
      <c r="J104" s="10" t="s">
        <v>203</v>
      </c>
    </row>
    <row r="105" spans="1:10" ht="148.5" customHeight="1">
      <c r="A105" s="12" t="s">
        <v>5</v>
      </c>
      <c r="B105" s="22">
        <v>69863</v>
      </c>
      <c r="C105" s="22">
        <v>24104.42899</v>
      </c>
      <c r="D105" s="32"/>
      <c r="E105" s="22">
        <v>23808.121800000001</v>
      </c>
      <c r="F105" s="32">
        <f t="shared" si="46"/>
        <v>34.078298670254647</v>
      </c>
      <c r="G105" s="22">
        <v>24162.2</v>
      </c>
      <c r="H105" s="32">
        <f t="shared" si="47"/>
        <v>34.585116585316975</v>
      </c>
      <c r="I105" s="10" t="s">
        <v>202</v>
      </c>
      <c r="J105" s="10" t="s">
        <v>201</v>
      </c>
    </row>
    <row r="106" spans="1:10" ht="31.5" hidden="1">
      <c r="A106" s="12" t="s">
        <v>6</v>
      </c>
      <c r="B106" s="22"/>
      <c r="C106" s="22"/>
      <c r="D106" s="32"/>
      <c r="E106" s="22"/>
      <c r="F106" s="32"/>
      <c r="G106" s="22"/>
      <c r="H106" s="32"/>
      <c r="I106" s="10"/>
      <c r="J106" s="10"/>
    </row>
    <row r="107" spans="1:10" s="19" customFormat="1" ht="21" customHeight="1">
      <c r="A107" s="229" t="s">
        <v>20</v>
      </c>
      <c r="B107" s="230"/>
      <c r="C107" s="230"/>
      <c r="D107" s="230"/>
      <c r="E107" s="230"/>
      <c r="F107" s="230"/>
      <c r="G107" s="230"/>
      <c r="H107" s="230"/>
      <c r="I107" s="230"/>
      <c r="J107" s="231"/>
    </row>
    <row r="108" spans="1:10" ht="47.25">
      <c r="A108" s="12" t="s">
        <v>7</v>
      </c>
      <c r="B108" s="22">
        <f>6139.118+624</f>
        <v>6763.1180000000004</v>
      </c>
      <c r="C108" s="22">
        <v>4609.3061399999997</v>
      </c>
      <c r="D108" s="32"/>
      <c r="E108" s="22">
        <v>4609.3061399999997</v>
      </c>
      <c r="F108" s="32">
        <f t="shared" ref="F108:F110" si="48">E108*100/B108</f>
        <v>68.15356674244039</v>
      </c>
      <c r="G108" s="22">
        <v>4774.8999999999996</v>
      </c>
      <c r="H108" s="32">
        <f t="shared" ref="H108" si="49">G108*100/B108</f>
        <v>70.602050710929475</v>
      </c>
      <c r="I108" s="10" t="s">
        <v>96</v>
      </c>
      <c r="J108" s="10"/>
    </row>
    <row r="109" spans="1:10" ht="31.5" hidden="1">
      <c r="A109" s="12" t="s">
        <v>9</v>
      </c>
      <c r="B109" s="22"/>
      <c r="C109" s="22"/>
      <c r="D109" s="32"/>
      <c r="E109" s="22"/>
      <c r="F109" s="32" t="e">
        <f t="shared" si="48"/>
        <v>#DIV/0!</v>
      </c>
      <c r="G109" s="22"/>
      <c r="H109" s="32"/>
      <c r="I109" s="10"/>
      <c r="J109" s="10"/>
    </row>
    <row r="110" spans="1:10">
      <c r="A110" s="12" t="s">
        <v>5</v>
      </c>
      <c r="B110" s="22">
        <v>2513</v>
      </c>
      <c r="C110" s="22">
        <v>2438.2091300000002</v>
      </c>
      <c r="D110" s="32"/>
      <c r="E110" s="22">
        <v>2438.2091300000002</v>
      </c>
      <c r="F110" s="32">
        <f t="shared" si="48"/>
        <v>97.023841225626754</v>
      </c>
      <c r="G110" s="22">
        <v>2438.1999999999998</v>
      </c>
      <c r="H110" s="32">
        <f t="shared" ref="H110" si="50">G110*100/B110</f>
        <v>97.0234779148428</v>
      </c>
      <c r="I110" s="10" t="s">
        <v>204</v>
      </c>
      <c r="J110" s="10"/>
    </row>
    <row r="111" spans="1:10" ht="31.5" hidden="1">
      <c r="A111" s="12" t="s">
        <v>6</v>
      </c>
      <c r="B111" s="22"/>
      <c r="C111" s="22"/>
      <c r="D111" s="32"/>
      <c r="E111" s="22"/>
      <c r="F111" s="32"/>
      <c r="G111" s="22"/>
      <c r="H111" s="32"/>
      <c r="I111" s="10"/>
      <c r="J111" s="10"/>
    </row>
    <row r="112" spans="1:10" ht="31.5" hidden="1">
      <c r="A112" s="12" t="s">
        <v>6</v>
      </c>
      <c r="B112" s="22"/>
      <c r="C112" s="22"/>
      <c r="D112" s="32"/>
      <c r="E112" s="22"/>
      <c r="F112" s="32"/>
      <c r="G112" s="22"/>
      <c r="H112" s="32"/>
      <c r="I112" s="10"/>
      <c r="J112" s="10"/>
    </row>
    <row r="113" spans="1:10" ht="29.25" customHeight="1">
      <c r="A113" s="226" t="s">
        <v>125</v>
      </c>
      <c r="B113" s="227"/>
      <c r="C113" s="227"/>
      <c r="D113" s="227"/>
      <c r="E113" s="227"/>
      <c r="F113" s="227"/>
      <c r="G113" s="227"/>
      <c r="H113" s="227"/>
      <c r="I113" s="227"/>
      <c r="J113" s="228"/>
    </row>
    <row r="114" spans="1:10" ht="98.25" customHeight="1">
      <c r="A114" s="12" t="s">
        <v>7</v>
      </c>
      <c r="B114" s="22">
        <v>25737.212</v>
      </c>
      <c r="C114" s="22">
        <v>6792.5549499999997</v>
      </c>
      <c r="D114" s="32"/>
      <c r="E114" s="22">
        <v>6671.7266900000004</v>
      </c>
      <c r="F114" s="32">
        <f t="shared" ref="F114:F116" si="51">E114*100/B114</f>
        <v>25.922491876742516</v>
      </c>
      <c r="G114" s="22">
        <v>7172.2</v>
      </c>
      <c r="H114" s="32">
        <f t="shared" ref="H114" si="52">G114*100/B114</f>
        <v>27.867043252392683</v>
      </c>
      <c r="I114" s="10" t="s">
        <v>97</v>
      </c>
      <c r="J114" s="10" t="s">
        <v>85</v>
      </c>
    </row>
    <row r="115" spans="1:10" ht="31.5" hidden="1">
      <c r="A115" s="12" t="s">
        <v>9</v>
      </c>
      <c r="B115" s="22"/>
      <c r="C115" s="22"/>
      <c r="D115" s="32"/>
      <c r="E115" s="22"/>
      <c r="F115" s="32" t="e">
        <f t="shared" si="51"/>
        <v>#DIV/0!</v>
      </c>
      <c r="G115" s="22"/>
      <c r="H115" s="32"/>
      <c r="I115" s="10"/>
      <c r="J115" s="10"/>
    </row>
    <row r="116" spans="1:10" ht="63">
      <c r="A116" s="12" t="s">
        <v>5</v>
      </c>
      <c r="B116" s="22">
        <v>2970</v>
      </c>
      <c r="C116" s="22">
        <v>0</v>
      </c>
      <c r="D116" s="32"/>
      <c r="E116" s="22">
        <v>0</v>
      </c>
      <c r="F116" s="32">
        <f t="shared" si="51"/>
        <v>0</v>
      </c>
      <c r="G116" s="22">
        <v>0</v>
      </c>
      <c r="H116" s="32"/>
      <c r="I116" s="10"/>
      <c r="J116" s="10" t="s">
        <v>155</v>
      </c>
    </row>
    <row r="117" spans="1:10" ht="31.5" hidden="1">
      <c r="A117" s="12" t="s">
        <v>6</v>
      </c>
      <c r="B117" s="22"/>
      <c r="C117" s="22"/>
      <c r="D117" s="32"/>
      <c r="E117" s="22"/>
      <c r="F117" s="32"/>
      <c r="G117" s="22"/>
      <c r="H117" s="32"/>
      <c r="I117" s="10"/>
      <c r="J117" s="10"/>
    </row>
    <row r="118" spans="1:10" ht="31.5" customHeight="1">
      <c r="A118" s="226" t="s">
        <v>118</v>
      </c>
      <c r="B118" s="227"/>
      <c r="C118" s="227"/>
      <c r="D118" s="227"/>
      <c r="E118" s="227"/>
      <c r="F118" s="227"/>
      <c r="G118" s="227"/>
      <c r="H118" s="227"/>
      <c r="I118" s="227"/>
      <c r="J118" s="228"/>
    </row>
    <row r="119" spans="1:10" ht="31.5">
      <c r="A119" s="12" t="s">
        <v>7</v>
      </c>
      <c r="B119" s="22">
        <v>21</v>
      </c>
      <c r="C119" s="22">
        <v>3</v>
      </c>
      <c r="D119" s="32"/>
      <c r="E119" s="22">
        <v>3</v>
      </c>
      <c r="F119" s="32">
        <f>E119*100/B119</f>
        <v>14.285714285714286</v>
      </c>
      <c r="G119" s="22">
        <v>3</v>
      </c>
      <c r="H119" s="32">
        <f t="shared" ref="H119" si="53">G119*100/B119</f>
        <v>14.285714285714286</v>
      </c>
      <c r="I119" s="10" t="s">
        <v>177</v>
      </c>
      <c r="J119" s="10" t="s">
        <v>178</v>
      </c>
    </row>
    <row r="120" spans="1:10" ht="31.5" hidden="1">
      <c r="A120" s="12" t="s">
        <v>9</v>
      </c>
      <c r="B120" s="22"/>
      <c r="C120" s="22"/>
      <c r="D120" s="32"/>
      <c r="E120" s="22"/>
      <c r="F120" s="32"/>
      <c r="G120" s="22"/>
      <c r="H120" s="32"/>
      <c r="I120" s="10"/>
      <c r="J120" s="10"/>
    </row>
    <row r="121" spans="1:10" hidden="1">
      <c r="A121" s="12" t="s">
        <v>5</v>
      </c>
      <c r="B121" s="22"/>
      <c r="C121" s="22"/>
      <c r="D121" s="32"/>
      <c r="E121" s="22"/>
      <c r="F121" s="32"/>
      <c r="G121" s="22"/>
      <c r="H121" s="32"/>
      <c r="I121" s="10"/>
      <c r="J121" s="10"/>
    </row>
    <row r="122" spans="1:10" ht="31.5" hidden="1">
      <c r="A122" s="12" t="s">
        <v>6</v>
      </c>
      <c r="B122" s="22"/>
      <c r="C122" s="22"/>
      <c r="D122" s="32"/>
      <c r="E122" s="22"/>
      <c r="F122" s="32"/>
      <c r="G122" s="22"/>
      <c r="H122" s="32"/>
      <c r="I122" s="10"/>
      <c r="J122" s="10"/>
    </row>
    <row r="123" spans="1:10" ht="33" customHeight="1">
      <c r="A123" s="226" t="s">
        <v>119</v>
      </c>
      <c r="B123" s="227"/>
      <c r="C123" s="227"/>
      <c r="D123" s="227"/>
      <c r="E123" s="227"/>
      <c r="F123" s="227"/>
      <c r="G123" s="227"/>
      <c r="H123" s="227"/>
      <c r="I123" s="227"/>
      <c r="J123" s="228"/>
    </row>
    <row r="124" spans="1:10" ht="19.5" customHeight="1">
      <c r="A124" s="12" t="s">
        <v>7</v>
      </c>
      <c r="B124" s="22">
        <f t="shared" ref="B124:G127" si="54">B129+B134+B139+B144</f>
        <v>198</v>
      </c>
      <c r="C124" s="22">
        <f t="shared" si="54"/>
        <v>21.616250000000001</v>
      </c>
      <c r="D124" s="32">
        <f t="shared" ref="D124" si="55">C124*100/B124</f>
        <v>10.917297979797979</v>
      </c>
      <c r="E124" s="22">
        <f>E129+E134+E139+E144</f>
        <v>21.616250000000001</v>
      </c>
      <c r="F124" s="32">
        <f>E124*100/B124</f>
        <v>10.917297979797979</v>
      </c>
      <c r="G124" s="22">
        <f t="shared" si="54"/>
        <v>21.599999999999998</v>
      </c>
      <c r="H124" s="32">
        <f t="shared" ref="H124:H126" si="56">G124*100/B124</f>
        <v>10.909090909090908</v>
      </c>
      <c r="I124" s="10"/>
      <c r="J124" s="10"/>
    </row>
    <row r="125" spans="1:10" ht="31.5">
      <c r="A125" s="12" t="s">
        <v>9</v>
      </c>
      <c r="B125" s="22">
        <f t="shared" si="54"/>
        <v>0</v>
      </c>
      <c r="C125" s="22">
        <f t="shared" si="54"/>
        <v>0</v>
      </c>
      <c r="D125" s="32"/>
      <c r="E125" s="22">
        <f t="shared" si="54"/>
        <v>0</v>
      </c>
      <c r="F125" s="32"/>
      <c r="G125" s="22">
        <f t="shared" si="54"/>
        <v>0</v>
      </c>
      <c r="H125" s="32"/>
      <c r="I125" s="10"/>
      <c r="J125" s="10"/>
    </row>
    <row r="126" spans="1:10" ht="16.5" customHeight="1">
      <c r="A126" s="12" t="s">
        <v>5</v>
      </c>
      <c r="B126" s="22">
        <f t="shared" si="54"/>
        <v>30</v>
      </c>
      <c r="C126" s="22">
        <f t="shared" si="54"/>
        <v>0</v>
      </c>
      <c r="D126" s="32">
        <f t="shared" ref="D126" si="57">C126*100/B126</f>
        <v>0</v>
      </c>
      <c r="E126" s="22">
        <f t="shared" si="54"/>
        <v>0</v>
      </c>
      <c r="F126" s="32">
        <f>E126*100/B126</f>
        <v>0</v>
      </c>
      <c r="G126" s="22">
        <f t="shared" si="54"/>
        <v>0</v>
      </c>
      <c r="H126" s="32">
        <f t="shared" si="56"/>
        <v>0</v>
      </c>
      <c r="I126" s="10"/>
      <c r="J126" s="10"/>
    </row>
    <row r="127" spans="1:10" ht="31.5">
      <c r="A127" s="12" t="s">
        <v>6</v>
      </c>
      <c r="B127" s="22">
        <f t="shared" si="54"/>
        <v>0</v>
      </c>
      <c r="C127" s="22">
        <f t="shared" si="54"/>
        <v>0</v>
      </c>
      <c r="D127" s="32"/>
      <c r="E127" s="22">
        <f t="shared" si="54"/>
        <v>0</v>
      </c>
      <c r="F127" s="32"/>
      <c r="G127" s="22">
        <f t="shared" si="54"/>
        <v>0</v>
      </c>
      <c r="H127" s="32"/>
      <c r="I127" s="10"/>
      <c r="J127" s="10"/>
    </row>
    <row r="128" spans="1:10" s="19" customFormat="1" ht="19.5" customHeight="1">
      <c r="A128" s="229" t="s">
        <v>22</v>
      </c>
      <c r="B128" s="230"/>
      <c r="C128" s="230"/>
      <c r="D128" s="230"/>
      <c r="E128" s="230"/>
      <c r="F128" s="230"/>
      <c r="G128" s="230"/>
      <c r="H128" s="230"/>
      <c r="I128" s="231"/>
      <c r="J128" s="150"/>
    </row>
    <row r="129" spans="1:10" ht="63">
      <c r="A129" s="12" t="s">
        <v>7</v>
      </c>
      <c r="B129" s="22">
        <v>23</v>
      </c>
      <c r="C129" s="22">
        <v>0</v>
      </c>
      <c r="D129" s="32"/>
      <c r="E129" s="22">
        <v>0</v>
      </c>
      <c r="F129" s="32">
        <f>E129*100/B129</f>
        <v>0</v>
      </c>
      <c r="G129" s="22">
        <v>0</v>
      </c>
      <c r="H129" s="32">
        <f t="shared" ref="H129" si="58">G129*100/B129</f>
        <v>0</v>
      </c>
      <c r="I129" s="10"/>
      <c r="J129" s="10" t="s">
        <v>207</v>
      </c>
    </row>
    <row r="130" spans="1:10" ht="31.5" hidden="1">
      <c r="A130" s="12" t="s">
        <v>9</v>
      </c>
      <c r="B130" s="22"/>
      <c r="C130" s="22"/>
      <c r="D130" s="32"/>
      <c r="E130" s="22"/>
      <c r="F130" s="32"/>
      <c r="G130" s="22"/>
      <c r="H130" s="32"/>
      <c r="I130" s="10"/>
      <c r="J130" s="10"/>
    </row>
    <row r="131" spans="1:10" hidden="1">
      <c r="A131" s="12" t="s">
        <v>5</v>
      </c>
      <c r="B131" s="22"/>
      <c r="C131" s="22"/>
      <c r="D131" s="32"/>
      <c r="E131" s="22"/>
      <c r="F131" s="32"/>
      <c r="G131" s="22"/>
      <c r="H131" s="32"/>
      <c r="I131" s="10"/>
      <c r="J131" s="10"/>
    </row>
    <row r="132" spans="1:10" ht="31.5" hidden="1">
      <c r="A132" s="12" t="s">
        <v>6</v>
      </c>
      <c r="B132" s="22"/>
      <c r="C132" s="22"/>
      <c r="D132" s="32"/>
      <c r="E132" s="22"/>
      <c r="F132" s="32"/>
      <c r="G132" s="22"/>
      <c r="H132" s="32"/>
      <c r="I132" s="10"/>
      <c r="J132" s="10"/>
    </row>
    <row r="133" spans="1:10" s="19" customFormat="1" ht="19.5" customHeight="1">
      <c r="A133" s="229" t="s">
        <v>23</v>
      </c>
      <c r="B133" s="230"/>
      <c r="C133" s="230"/>
      <c r="D133" s="230"/>
      <c r="E133" s="230"/>
      <c r="F133" s="230"/>
      <c r="G133" s="230"/>
      <c r="H133" s="230"/>
      <c r="I133" s="231"/>
      <c r="J133" s="150"/>
    </row>
    <row r="134" spans="1:10" ht="31.5">
      <c r="A134" s="12" t="s">
        <v>7</v>
      </c>
      <c r="B134" s="22">
        <v>50</v>
      </c>
      <c r="C134" s="22">
        <v>3.24</v>
      </c>
      <c r="D134" s="32"/>
      <c r="E134" s="22">
        <v>3.24</v>
      </c>
      <c r="F134" s="32">
        <f>E134*100/B134</f>
        <v>6.48</v>
      </c>
      <c r="G134" s="22">
        <v>3.2</v>
      </c>
      <c r="H134" s="32">
        <f t="shared" ref="H134" si="59">G134*100/B134</f>
        <v>6.4</v>
      </c>
      <c r="I134" s="10" t="s">
        <v>206</v>
      </c>
      <c r="J134" s="10" t="s">
        <v>86</v>
      </c>
    </row>
    <row r="135" spans="1:10" ht="31.5" hidden="1">
      <c r="A135" s="12" t="s">
        <v>9</v>
      </c>
      <c r="B135" s="22"/>
      <c r="C135" s="22"/>
      <c r="D135" s="32"/>
      <c r="E135" s="22"/>
      <c r="F135" s="32"/>
      <c r="G135" s="22"/>
      <c r="H135" s="32"/>
      <c r="I135" s="10"/>
      <c r="J135" s="10"/>
    </row>
    <row r="136" spans="1:10" hidden="1">
      <c r="A136" s="12" t="s">
        <v>5</v>
      </c>
      <c r="B136" s="22"/>
      <c r="C136" s="22"/>
      <c r="D136" s="32"/>
      <c r="E136" s="22"/>
      <c r="F136" s="32"/>
      <c r="G136" s="22"/>
      <c r="H136" s="32"/>
      <c r="I136" s="10"/>
      <c r="J136" s="10"/>
    </row>
    <row r="137" spans="1:10" ht="31.5" hidden="1">
      <c r="A137" s="12" t="s">
        <v>6</v>
      </c>
      <c r="B137" s="22"/>
      <c r="C137" s="22"/>
      <c r="D137" s="32"/>
      <c r="E137" s="22"/>
      <c r="F137" s="32"/>
      <c r="G137" s="22"/>
      <c r="H137" s="32"/>
      <c r="I137" s="10"/>
      <c r="J137" s="10"/>
    </row>
    <row r="138" spans="1:10" s="19" customFormat="1" ht="19.5" customHeight="1">
      <c r="A138" s="229" t="s">
        <v>24</v>
      </c>
      <c r="B138" s="230"/>
      <c r="C138" s="230"/>
      <c r="D138" s="230"/>
      <c r="E138" s="230"/>
      <c r="F138" s="230"/>
      <c r="G138" s="230"/>
      <c r="H138" s="230"/>
      <c r="I138" s="231"/>
      <c r="J138" s="150"/>
    </row>
    <row r="139" spans="1:10" ht="85.5" customHeight="1">
      <c r="A139" s="12" t="s">
        <v>7</v>
      </c>
      <c r="B139" s="22">
        <v>120</v>
      </c>
      <c r="C139" s="22">
        <v>18.376249999999999</v>
      </c>
      <c r="D139" s="32"/>
      <c r="E139" s="22">
        <v>18.376249999999999</v>
      </c>
      <c r="F139" s="32">
        <f>E139*100/B139</f>
        <v>15.313541666666667</v>
      </c>
      <c r="G139" s="22">
        <v>18.399999999999999</v>
      </c>
      <c r="H139" s="32">
        <f t="shared" ref="H139" si="60">G139*100/B139</f>
        <v>15.333333333333332</v>
      </c>
      <c r="I139" s="10" t="s">
        <v>208</v>
      </c>
      <c r="J139" s="10" t="s">
        <v>86</v>
      </c>
    </row>
    <row r="140" spans="1:10" ht="31.5" hidden="1">
      <c r="A140" s="12" t="s">
        <v>9</v>
      </c>
      <c r="B140" s="22"/>
      <c r="C140" s="22"/>
      <c r="D140" s="32"/>
      <c r="E140" s="22"/>
      <c r="F140" s="32"/>
      <c r="G140" s="22"/>
      <c r="H140" s="32"/>
      <c r="I140" s="10"/>
      <c r="J140" s="10"/>
    </row>
    <row r="141" spans="1:10" ht="63">
      <c r="A141" s="12" t="s">
        <v>5</v>
      </c>
      <c r="B141" s="22">
        <v>30</v>
      </c>
      <c r="C141" s="22">
        <v>0</v>
      </c>
      <c r="D141" s="32"/>
      <c r="E141" s="22">
        <v>0</v>
      </c>
      <c r="F141" s="32">
        <f>E141*100/B141</f>
        <v>0</v>
      </c>
      <c r="G141" s="22">
        <v>0</v>
      </c>
      <c r="H141" s="32">
        <f t="shared" ref="H141" si="61">G141*100/B141</f>
        <v>0</v>
      </c>
      <c r="I141" s="10"/>
      <c r="J141" s="10" t="s">
        <v>209</v>
      </c>
    </row>
    <row r="142" spans="1:10" ht="31.5" hidden="1">
      <c r="A142" s="12" t="s">
        <v>6</v>
      </c>
      <c r="B142" s="22"/>
      <c r="C142" s="22"/>
      <c r="D142" s="32"/>
      <c r="E142" s="22"/>
      <c r="F142" s="32"/>
      <c r="G142" s="22"/>
      <c r="H142" s="32"/>
      <c r="I142" s="10"/>
      <c r="J142" s="10"/>
    </row>
    <row r="143" spans="1:10" s="19" customFormat="1" ht="23.25" customHeight="1">
      <c r="A143" s="229" t="s">
        <v>25</v>
      </c>
      <c r="B143" s="230"/>
      <c r="C143" s="230"/>
      <c r="D143" s="230"/>
      <c r="E143" s="230"/>
      <c r="F143" s="230"/>
      <c r="G143" s="230"/>
      <c r="H143" s="230"/>
      <c r="I143" s="230"/>
      <c r="J143" s="231"/>
    </row>
    <row r="144" spans="1:10" ht="31.5">
      <c r="A144" s="12" t="s">
        <v>7</v>
      </c>
      <c r="B144" s="22">
        <v>5</v>
      </c>
      <c r="C144" s="22">
        <v>0</v>
      </c>
      <c r="D144" s="32"/>
      <c r="E144" s="22">
        <v>0</v>
      </c>
      <c r="F144" s="32">
        <f>E144*100/B144</f>
        <v>0</v>
      </c>
      <c r="G144" s="22">
        <v>0</v>
      </c>
      <c r="H144" s="32">
        <f t="shared" ref="H144" si="62">G144*100/B144</f>
        <v>0</v>
      </c>
      <c r="I144" s="10"/>
      <c r="J144" s="10" t="s">
        <v>87</v>
      </c>
    </row>
    <row r="145" spans="1:10" ht="31.5" hidden="1">
      <c r="A145" s="12" t="s">
        <v>9</v>
      </c>
      <c r="B145" s="22"/>
      <c r="C145" s="22"/>
      <c r="D145" s="32"/>
      <c r="E145" s="22"/>
      <c r="F145" s="32"/>
      <c r="G145" s="22"/>
      <c r="H145" s="32"/>
      <c r="I145" s="10"/>
      <c r="J145" s="10"/>
    </row>
    <row r="146" spans="1:10" hidden="1">
      <c r="A146" s="12" t="s">
        <v>5</v>
      </c>
      <c r="B146" s="22"/>
      <c r="C146" s="22"/>
      <c r="D146" s="32"/>
      <c r="E146" s="22"/>
      <c r="F146" s="32"/>
      <c r="G146" s="22"/>
      <c r="H146" s="32"/>
      <c r="I146" s="10"/>
      <c r="J146" s="10"/>
    </row>
    <row r="147" spans="1:10" ht="31.5" hidden="1">
      <c r="A147" s="12" t="s">
        <v>6</v>
      </c>
      <c r="B147" s="22"/>
      <c r="C147" s="22"/>
      <c r="D147" s="32"/>
      <c r="E147" s="22"/>
      <c r="F147" s="32"/>
      <c r="G147" s="22"/>
      <c r="H147" s="32"/>
      <c r="I147" s="10"/>
      <c r="J147" s="10"/>
    </row>
    <row r="148" spans="1:10" ht="25.5" customHeight="1">
      <c r="A148" s="226" t="s">
        <v>120</v>
      </c>
      <c r="B148" s="227"/>
      <c r="C148" s="227"/>
      <c r="D148" s="227"/>
      <c r="E148" s="227"/>
      <c r="F148" s="227"/>
      <c r="G148" s="227"/>
      <c r="H148" s="227"/>
      <c r="I148" s="227"/>
      <c r="J148" s="228"/>
    </row>
    <row r="149" spans="1:10" ht="82.5" customHeight="1">
      <c r="A149" s="12" t="s">
        <v>7</v>
      </c>
      <c r="B149" s="22">
        <v>1654.5</v>
      </c>
      <c r="C149" s="22">
        <v>601.55938000000003</v>
      </c>
      <c r="D149" s="32"/>
      <c r="E149" s="22">
        <v>601.55938000000003</v>
      </c>
      <c r="F149" s="32">
        <f>E149*100/B149</f>
        <v>36.358983378664249</v>
      </c>
      <c r="G149" s="22">
        <v>652.70000000000005</v>
      </c>
      <c r="H149" s="32">
        <f t="shared" ref="H149" si="63">G149*100/B149</f>
        <v>39.449984889694775</v>
      </c>
      <c r="I149" s="10" t="s">
        <v>191</v>
      </c>
      <c r="J149" s="10" t="s">
        <v>190</v>
      </c>
    </row>
    <row r="150" spans="1:10" ht="31.5" hidden="1">
      <c r="A150" s="12" t="s">
        <v>9</v>
      </c>
      <c r="B150" s="22"/>
      <c r="C150" s="22"/>
      <c r="D150" s="32"/>
      <c r="E150" s="22"/>
      <c r="F150" s="32"/>
      <c r="G150" s="22"/>
      <c r="H150" s="32"/>
      <c r="I150" s="10"/>
      <c r="J150" s="10"/>
    </row>
    <row r="151" spans="1:10" hidden="1">
      <c r="A151" s="12" t="s">
        <v>5</v>
      </c>
      <c r="B151" s="22"/>
      <c r="C151" s="22"/>
      <c r="D151" s="32"/>
      <c r="E151" s="22"/>
      <c r="F151" s="32"/>
      <c r="G151" s="22"/>
      <c r="H151" s="32"/>
      <c r="I151" s="10"/>
      <c r="J151" s="10"/>
    </row>
    <row r="152" spans="1:10" ht="31.5" hidden="1">
      <c r="A152" s="12" t="s">
        <v>6</v>
      </c>
      <c r="B152" s="22"/>
      <c r="C152" s="22"/>
      <c r="D152" s="32"/>
      <c r="E152" s="22"/>
      <c r="F152" s="32"/>
      <c r="G152" s="22"/>
      <c r="H152" s="32"/>
      <c r="I152" s="10"/>
      <c r="J152" s="10"/>
    </row>
    <row r="153" spans="1:10" ht="24" customHeight="1">
      <c r="A153" s="226" t="s">
        <v>121</v>
      </c>
      <c r="B153" s="227"/>
      <c r="C153" s="227"/>
      <c r="D153" s="227"/>
      <c r="E153" s="227"/>
      <c r="F153" s="227"/>
      <c r="G153" s="227"/>
      <c r="H153" s="227"/>
      <c r="I153" s="227"/>
      <c r="J153" s="228"/>
    </row>
    <row r="154" spans="1:10">
      <c r="A154" s="12" t="s">
        <v>7</v>
      </c>
      <c r="B154" s="22">
        <f>B159+B164</f>
        <v>42201.724999999999</v>
      </c>
      <c r="C154" s="22">
        <f>C159+C164</f>
        <v>4325.6983600000003</v>
      </c>
      <c r="D154" s="32">
        <f t="shared" ref="D154" si="64">C154*100/B154</f>
        <v>10.250051058339441</v>
      </c>
      <c r="E154" s="22">
        <f>E159+E164</f>
        <v>4325.6983600000003</v>
      </c>
      <c r="F154" s="32">
        <f>E154*100/B154</f>
        <v>10.250051058339441</v>
      </c>
      <c r="G154" s="22">
        <f>G159+G164</f>
        <v>4325.7</v>
      </c>
      <c r="H154" s="32">
        <f t="shared" ref="H154" si="65">G154*100/B154</f>
        <v>10.250054944436513</v>
      </c>
      <c r="I154" s="10"/>
      <c r="J154" s="10"/>
    </row>
    <row r="155" spans="1:10" ht="31.5">
      <c r="A155" s="12" t="s">
        <v>9</v>
      </c>
      <c r="B155" s="22">
        <f t="shared" ref="B155:G157" si="66">B160+B165</f>
        <v>0</v>
      </c>
      <c r="C155" s="22">
        <f t="shared" si="66"/>
        <v>0</v>
      </c>
      <c r="D155" s="32"/>
      <c r="E155" s="22">
        <f t="shared" si="66"/>
        <v>0</v>
      </c>
      <c r="F155" s="32"/>
      <c r="G155" s="22">
        <f t="shared" si="66"/>
        <v>0</v>
      </c>
      <c r="H155" s="32"/>
      <c r="I155" s="10"/>
      <c r="J155" s="10"/>
    </row>
    <row r="156" spans="1:10">
      <c r="A156" s="12" t="s">
        <v>5</v>
      </c>
      <c r="B156" s="22">
        <f t="shared" si="66"/>
        <v>17948.266</v>
      </c>
      <c r="C156" s="22">
        <f t="shared" si="66"/>
        <v>595.75378000000001</v>
      </c>
      <c r="D156" s="32">
        <f t="shared" ref="D156" si="67">C156*100/B156</f>
        <v>3.3192832109798238</v>
      </c>
      <c r="E156" s="22">
        <f t="shared" si="66"/>
        <v>595.75378000000001</v>
      </c>
      <c r="F156" s="32">
        <f>E156*100/B156</f>
        <v>3.3192832109798238</v>
      </c>
      <c r="G156" s="22">
        <f t="shared" si="66"/>
        <v>565.79999999999995</v>
      </c>
      <c r="H156" s="32">
        <f t="shared" ref="H156" si="68">G156*100/B156</f>
        <v>3.1523936629867193</v>
      </c>
      <c r="I156" s="10"/>
      <c r="J156" s="10"/>
    </row>
    <row r="157" spans="1:10" ht="31.5">
      <c r="A157" s="12" t="s">
        <v>6</v>
      </c>
      <c r="B157" s="22">
        <f t="shared" si="66"/>
        <v>0</v>
      </c>
      <c r="C157" s="22">
        <f t="shared" si="66"/>
        <v>0</v>
      </c>
      <c r="D157" s="32"/>
      <c r="E157" s="22">
        <f t="shared" si="66"/>
        <v>0</v>
      </c>
      <c r="F157" s="32"/>
      <c r="G157" s="22">
        <f t="shared" si="66"/>
        <v>0</v>
      </c>
      <c r="H157" s="32"/>
      <c r="I157" s="10"/>
      <c r="J157" s="10"/>
    </row>
    <row r="158" spans="1:10" s="19" customFormat="1" ht="18.75" customHeight="1">
      <c r="A158" s="229" t="s">
        <v>26</v>
      </c>
      <c r="B158" s="230"/>
      <c r="C158" s="230"/>
      <c r="D158" s="230"/>
      <c r="E158" s="230"/>
      <c r="F158" s="230"/>
      <c r="G158" s="230"/>
      <c r="H158" s="230"/>
      <c r="I158" s="231"/>
      <c r="J158" s="150"/>
    </row>
    <row r="159" spans="1:10" ht="50.25" customHeight="1">
      <c r="A159" s="12" t="s">
        <v>7</v>
      </c>
      <c r="B159" s="22">
        <v>41701.724999999999</v>
      </c>
      <c r="C159" s="22">
        <v>4033.5437200000001</v>
      </c>
      <c r="D159" s="32"/>
      <c r="E159" s="22">
        <v>4033.5437200000001</v>
      </c>
      <c r="F159" s="32">
        <f t="shared" ref="F159:F161" si="69">E159*100/B159</f>
        <v>9.6723665987438174</v>
      </c>
      <c r="G159" s="22">
        <v>4033.5</v>
      </c>
      <c r="H159" s="32">
        <f t="shared" ref="H159" si="70">G159*100/B159</f>
        <v>9.6722617589560151</v>
      </c>
      <c r="I159" s="10" t="s">
        <v>194</v>
      </c>
      <c r="J159" s="10" t="s">
        <v>195</v>
      </c>
    </row>
    <row r="160" spans="1:10" ht="15.75" hidden="1" customHeight="1">
      <c r="A160" s="12" t="s">
        <v>9</v>
      </c>
      <c r="B160" s="22"/>
      <c r="C160" s="22"/>
      <c r="D160" s="32"/>
      <c r="E160" s="22"/>
      <c r="F160" s="32" t="e">
        <f t="shared" si="69"/>
        <v>#DIV/0!</v>
      </c>
      <c r="G160" s="22"/>
      <c r="H160" s="32"/>
      <c r="I160" s="10"/>
      <c r="J160" s="10"/>
    </row>
    <row r="161" spans="1:10" ht="31.5">
      <c r="A161" s="12" t="s">
        <v>5</v>
      </c>
      <c r="B161" s="22">
        <f>3000+14948.266</f>
        <v>17948.266</v>
      </c>
      <c r="C161" s="22">
        <v>595.75378000000001</v>
      </c>
      <c r="D161" s="32"/>
      <c r="E161" s="22">
        <v>595.75378000000001</v>
      </c>
      <c r="F161" s="32">
        <f t="shared" si="69"/>
        <v>3.3192832109798238</v>
      </c>
      <c r="G161" s="22">
        <v>565.79999999999995</v>
      </c>
      <c r="H161" s="32">
        <f t="shared" ref="H161" si="71">G161*100/B161</f>
        <v>3.1523936629867193</v>
      </c>
      <c r="I161" s="10" t="s">
        <v>196</v>
      </c>
      <c r="J161" s="10" t="s">
        <v>158</v>
      </c>
    </row>
    <row r="162" spans="1:10" ht="31.5" hidden="1">
      <c r="A162" s="12" t="s">
        <v>6</v>
      </c>
      <c r="B162" s="22"/>
      <c r="C162" s="22"/>
      <c r="D162" s="32"/>
      <c r="E162" s="22"/>
      <c r="F162" s="32"/>
      <c r="G162" s="22"/>
      <c r="H162" s="32"/>
      <c r="I162" s="10"/>
      <c r="J162" s="10"/>
    </row>
    <row r="163" spans="1:10" s="19" customFormat="1" ht="22.5" customHeight="1">
      <c r="A163" s="229" t="s">
        <v>27</v>
      </c>
      <c r="B163" s="230"/>
      <c r="C163" s="230"/>
      <c r="D163" s="230"/>
      <c r="E163" s="230"/>
      <c r="F163" s="230"/>
      <c r="G163" s="230"/>
      <c r="H163" s="230"/>
      <c r="I163" s="231"/>
      <c r="J163" s="150"/>
    </row>
    <row r="164" spans="1:10" ht="31.5">
      <c r="A164" s="12" t="s">
        <v>7</v>
      </c>
      <c r="B164" s="22">
        <v>500</v>
      </c>
      <c r="C164" s="22">
        <v>292.15463999999997</v>
      </c>
      <c r="D164" s="32"/>
      <c r="E164" s="22">
        <v>292.15463999999997</v>
      </c>
      <c r="F164" s="32">
        <f>E164*100/B164</f>
        <v>58.430927999999994</v>
      </c>
      <c r="G164" s="22">
        <v>292.2</v>
      </c>
      <c r="H164" s="32">
        <f t="shared" ref="H164" si="72">G164*100/B164</f>
        <v>58.44</v>
      </c>
      <c r="I164" s="10" t="s">
        <v>159</v>
      </c>
      <c r="J164" s="10"/>
    </row>
    <row r="165" spans="1:10" ht="31.5" hidden="1">
      <c r="A165" s="12" t="s">
        <v>9</v>
      </c>
      <c r="B165" s="22"/>
      <c r="C165" s="22"/>
      <c r="D165" s="32"/>
      <c r="E165" s="22"/>
      <c r="F165" s="32"/>
      <c r="G165" s="22"/>
      <c r="H165" s="32"/>
      <c r="I165" s="10"/>
      <c r="J165" s="10"/>
    </row>
    <row r="166" spans="1:10" hidden="1">
      <c r="A166" s="12" t="s">
        <v>5</v>
      </c>
      <c r="B166" s="22"/>
      <c r="C166" s="22"/>
      <c r="D166" s="32"/>
      <c r="E166" s="22"/>
      <c r="F166" s="32"/>
      <c r="G166" s="22"/>
      <c r="H166" s="32"/>
      <c r="I166" s="10"/>
      <c r="J166" s="10"/>
    </row>
    <row r="167" spans="1:10" ht="31.5" hidden="1">
      <c r="A167" s="12" t="s">
        <v>6</v>
      </c>
      <c r="B167" s="22"/>
      <c r="C167" s="22"/>
      <c r="D167" s="32"/>
      <c r="E167" s="22"/>
      <c r="F167" s="32"/>
      <c r="G167" s="22"/>
      <c r="H167" s="32"/>
      <c r="I167" s="10"/>
      <c r="J167" s="10"/>
    </row>
    <row r="168" spans="1:10" ht="24.75" customHeight="1">
      <c r="A168" s="226" t="s">
        <v>133</v>
      </c>
      <c r="B168" s="227"/>
      <c r="C168" s="227"/>
      <c r="D168" s="227"/>
      <c r="E168" s="227"/>
      <c r="F168" s="227"/>
      <c r="G168" s="227"/>
      <c r="H168" s="227"/>
      <c r="I168" s="227"/>
      <c r="J168" s="228"/>
    </row>
    <row r="169" spans="1:10" ht="176.25" customHeight="1">
      <c r="A169" s="12" t="s">
        <v>7</v>
      </c>
      <c r="B169" s="22">
        <v>132687.80600000001</v>
      </c>
      <c r="C169" s="22">
        <v>67913.972429999994</v>
      </c>
      <c r="D169" s="32"/>
      <c r="E169" s="22">
        <v>67913.561910000004</v>
      </c>
      <c r="F169" s="32">
        <f>E169*100/B169</f>
        <v>51.182971485714368</v>
      </c>
      <c r="G169" s="22">
        <v>68009.2</v>
      </c>
      <c r="H169" s="32">
        <f t="shared" ref="H169" si="73">G169*100/B169</f>
        <v>51.255049013320786</v>
      </c>
      <c r="I169" s="10" t="s">
        <v>281</v>
      </c>
      <c r="J169" s="10"/>
    </row>
    <row r="170" spans="1:10" ht="31.5" hidden="1">
      <c r="A170" s="12" t="s">
        <v>9</v>
      </c>
      <c r="B170" s="22"/>
      <c r="C170" s="22"/>
      <c r="D170" s="32"/>
      <c r="E170" s="22"/>
      <c r="F170" s="32"/>
      <c r="G170" s="22"/>
      <c r="H170" s="32"/>
      <c r="I170" s="10"/>
      <c r="J170" s="10"/>
    </row>
    <row r="171" spans="1:10" ht="162.75" customHeight="1">
      <c r="A171" s="12" t="s">
        <v>5</v>
      </c>
      <c r="B171" s="22">
        <f>1311.9+5000</f>
        <v>6311.9</v>
      </c>
      <c r="C171" s="22">
        <f>747.87565+2513.615</f>
        <v>3261.4906499999997</v>
      </c>
      <c r="D171" s="32"/>
      <c r="E171" s="22">
        <f>747.71267+2513.615</f>
        <v>3261.3276699999997</v>
      </c>
      <c r="F171" s="32">
        <f>E171*100/B171</f>
        <v>51.669507913623477</v>
      </c>
      <c r="G171" s="22">
        <v>3287.9</v>
      </c>
      <c r="H171" s="32">
        <f t="shared" ref="H171" si="74">G171*100/B171</f>
        <v>52.090495730287238</v>
      </c>
      <c r="I171" s="10" t="s">
        <v>282</v>
      </c>
      <c r="J171" s="10"/>
    </row>
    <row r="172" spans="1:10" ht="31.5" hidden="1">
      <c r="A172" s="12" t="s">
        <v>6</v>
      </c>
      <c r="B172" s="22"/>
      <c r="C172" s="22"/>
      <c r="D172" s="32"/>
      <c r="E172" s="22"/>
      <c r="F172" s="32"/>
      <c r="G172" s="22"/>
      <c r="H172" s="32"/>
      <c r="I172" s="10"/>
      <c r="J172" s="10"/>
    </row>
    <row r="173" spans="1:10" ht="24" customHeight="1">
      <c r="A173" s="226" t="s">
        <v>131</v>
      </c>
      <c r="B173" s="227"/>
      <c r="C173" s="227"/>
      <c r="D173" s="227"/>
      <c r="E173" s="227"/>
      <c r="F173" s="227"/>
      <c r="G173" s="227"/>
      <c r="H173" s="227"/>
      <c r="I173" s="227"/>
      <c r="J173" s="228"/>
    </row>
    <row r="174" spans="1:10" ht="20.25" customHeight="1">
      <c r="A174" s="12" t="s">
        <v>7</v>
      </c>
      <c r="B174" s="22">
        <f t="shared" ref="B174:G177" si="75">B179+B184+B189+B194</f>
        <v>2800.4</v>
      </c>
      <c r="C174" s="22">
        <f t="shared" si="75"/>
        <v>2800.4</v>
      </c>
      <c r="D174" s="32">
        <f t="shared" ref="D174" si="76">C174*100/B174</f>
        <v>100</v>
      </c>
      <c r="E174" s="22">
        <f t="shared" si="75"/>
        <v>2800.4</v>
      </c>
      <c r="F174" s="32">
        <f>E174*100/B174</f>
        <v>100</v>
      </c>
      <c r="G174" s="22">
        <f t="shared" si="75"/>
        <v>2800.4</v>
      </c>
      <c r="H174" s="32">
        <f t="shared" ref="H174" si="77">G174*100/B174</f>
        <v>100</v>
      </c>
      <c r="I174" s="10"/>
      <c r="J174" s="10"/>
    </row>
    <row r="175" spans="1:10" ht="31.5">
      <c r="A175" s="12" t="s">
        <v>9</v>
      </c>
      <c r="B175" s="22">
        <f t="shared" si="75"/>
        <v>0</v>
      </c>
      <c r="C175" s="22">
        <f t="shared" si="75"/>
        <v>0</v>
      </c>
      <c r="D175" s="32"/>
      <c r="E175" s="22">
        <f t="shared" si="75"/>
        <v>0</v>
      </c>
      <c r="F175" s="32"/>
      <c r="G175" s="22">
        <f t="shared" si="75"/>
        <v>0</v>
      </c>
      <c r="H175" s="32"/>
      <c r="I175" s="10"/>
      <c r="J175" s="10"/>
    </row>
    <row r="176" spans="1:10" ht="18.75" customHeight="1">
      <c r="A176" s="12" t="s">
        <v>5</v>
      </c>
      <c r="B176" s="22">
        <f t="shared" si="75"/>
        <v>2426</v>
      </c>
      <c r="C176" s="22">
        <f t="shared" si="75"/>
        <v>2426</v>
      </c>
      <c r="D176" s="32">
        <f t="shared" ref="D176" si="78">C176*100/B176</f>
        <v>100</v>
      </c>
      <c r="E176" s="22">
        <f t="shared" si="75"/>
        <v>2426</v>
      </c>
      <c r="F176" s="32">
        <f>E176*100/B176</f>
        <v>100</v>
      </c>
      <c r="G176" s="22">
        <f t="shared" si="75"/>
        <v>2426</v>
      </c>
      <c r="H176" s="32">
        <f t="shared" ref="H176" si="79">G176*100/B176</f>
        <v>100</v>
      </c>
      <c r="I176" s="10"/>
      <c r="J176" s="10"/>
    </row>
    <row r="177" spans="1:10" ht="31.5">
      <c r="A177" s="12" t="s">
        <v>6</v>
      </c>
      <c r="B177" s="22">
        <f t="shared" si="75"/>
        <v>0</v>
      </c>
      <c r="C177" s="22">
        <f t="shared" si="75"/>
        <v>0</v>
      </c>
      <c r="D177" s="32"/>
      <c r="E177" s="22">
        <f t="shared" si="75"/>
        <v>0</v>
      </c>
      <c r="F177" s="32"/>
      <c r="G177" s="22">
        <f t="shared" si="75"/>
        <v>0</v>
      </c>
      <c r="H177" s="32"/>
      <c r="I177" s="10"/>
      <c r="J177" s="10"/>
    </row>
    <row r="178" spans="1:10" s="2" customFormat="1" hidden="1">
      <c r="A178" s="232" t="s">
        <v>28</v>
      </c>
      <c r="B178" s="233"/>
      <c r="C178" s="233"/>
      <c r="D178" s="233"/>
      <c r="E178" s="233"/>
      <c r="F178" s="233"/>
      <c r="G178" s="233"/>
      <c r="H178" s="233"/>
      <c r="I178" s="234"/>
      <c r="J178" s="11"/>
    </row>
    <row r="179" spans="1:10" hidden="1">
      <c r="A179" s="12" t="s">
        <v>7</v>
      </c>
      <c r="B179" s="22"/>
      <c r="C179" s="22"/>
      <c r="D179" s="32"/>
      <c r="E179" s="22"/>
      <c r="F179" s="32"/>
      <c r="G179" s="22">
        <v>0</v>
      </c>
      <c r="H179" s="32"/>
      <c r="I179" s="10"/>
      <c r="J179" s="238"/>
    </row>
    <row r="180" spans="1:10" ht="31.5" hidden="1" customHeight="1">
      <c r="A180" s="12" t="s">
        <v>9</v>
      </c>
      <c r="B180" s="22"/>
      <c r="C180" s="22"/>
      <c r="D180" s="32"/>
      <c r="E180" s="22"/>
      <c r="F180" s="32"/>
      <c r="G180" s="22"/>
      <c r="H180" s="32"/>
      <c r="I180" s="10"/>
      <c r="J180" s="239"/>
    </row>
    <row r="181" spans="1:10" hidden="1">
      <c r="A181" s="12" t="s">
        <v>5</v>
      </c>
      <c r="B181" s="22"/>
      <c r="C181" s="22"/>
      <c r="D181" s="32"/>
      <c r="E181" s="22"/>
      <c r="F181" s="32"/>
      <c r="G181" s="22">
        <v>0</v>
      </c>
      <c r="H181" s="32"/>
      <c r="I181" s="10"/>
      <c r="J181" s="240"/>
    </row>
    <row r="182" spans="1:10" ht="31.5" hidden="1">
      <c r="A182" s="12" t="s">
        <v>6</v>
      </c>
      <c r="B182" s="22"/>
      <c r="C182" s="22"/>
      <c r="D182" s="32"/>
      <c r="E182" s="22"/>
      <c r="F182" s="32"/>
      <c r="G182" s="22"/>
      <c r="H182" s="32"/>
      <c r="I182" s="10"/>
      <c r="J182" s="10"/>
    </row>
    <row r="183" spans="1:10" s="2" customFormat="1" ht="18.75" hidden="1" customHeight="1">
      <c r="A183" s="232" t="s">
        <v>29</v>
      </c>
      <c r="B183" s="233"/>
      <c r="C183" s="233"/>
      <c r="D183" s="233"/>
      <c r="E183" s="233"/>
      <c r="F183" s="233"/>
      <c r="G183" s="233"/>
      <c r="H183" s="233"/>
      <c r="I183" s="234"/>
      <c r="J183" s="11"/>
    </row>
    <row r="184" spans="1:10" hidden="1">
      <c r="A184" s="12" t="s">
        <v>7</v>
      </c>
      <c r="B184" s="22"/>
      <c r="C184" s="22"/>
      <c r="D184" s="32"/>
      <c r="E184" s="22"/>
      <c r="F184" s="32"/>
      <c r="G184" s="22"/>
      <c r="H184" s="32"/>
      <c r="I184" s="10"/>
      <c r="J184" s="10"/>
    </row>
    <row r="185" spans="1:10" ht="31.5" hidden="1">
      <c r="A185" s="12" t="s">
        <v>9</v>
      </c>
      <c r="B185" s="22"/>
      <c r="C185" s="22"/>
      <c r="D185" s="32"/>
      <c r="E185" s="22"/>
      <c r="F185" s="32"/>
      <c r="G185" s="22"/>
      <c r="H185" s="32"/>
      <c r="I185" s="10"/>
      <c r="J185" s="10"/>
    </row>
    <row r="186" spans="1:10" hidden="1">
      <c r="A186" s="12" t="s">
        <v>5</v>
      </c>
      <c r="B186" s="22"/>
      <c r="C186" s="22"/>
      <c r="D186" s="32"/>
      <c r="E186" s="22"/>
      <c r="F186" s="32"/>
      <c r="G186" s="22"/>
      <c r="H186" s="32"/>
      <c r="I186" s="10"/>
      <c r="J186" s="10"/>
    </row>
    <row r="187" spans="1:10" ht="31.5" hidden="1">
      <c r="A187" s="12" t="s">
        <v>6</v>
      </c>
      <c r="B187" s="22"/>
      <c r="C187" s="22"/>
      <c r="D187" s="32"/>
      <c r="E187" s="22"/>
      <c r="F187" s="32"/>
      <c r="G187" s="22"/>
      <c r="H187" s="32"/>
      <c r="I187" s="10"/>
      <c r="J187" s="10"/>
    </row>
    <row r="188" spans="1:10" s="2" customFormat="1">
      <c r="A188" s="232" t="s">
        <v>30</v>
      </c>
      <c r="B188" s="233"/>
      <c r="C188" s="233"/>
      <c r="D188" s="233"/>
      <c r="E188" s="233"/>
      <c r="F188" s="233"/>
      <c r="G188" s="233"/>
      <c r="H188" s="233"/>
      <c r="I188" s="234"/>
      <c r="J188" s="11"/>
    </row>
    <row r="189" spans="1:10" ht="20.25" customHeight="1">
      <c r="A189" s="12" t="s">
        <v>7</v>
      </c>
      <c r="B189" s="22">
        <v>2800.4</v>
      </c>
      <c r="C189" s="22">
        <v>2800.4</v>
      </c>
      <c r="D189" s="32"/>
      <c r="E189" s="22">
        <v>2800.4</v>
      </c>
      <c r="F189" s="32">
        <f t="shared" ref="F189:F191" si="80">E189*100/B189</f>
        <v>100</v>
      </c>
      <c r="G189" s="22">
        <v>2800.4</v>
      </c>
      <c r="H189" s="32">
        <f t="shared" ref="H189" si="81">G189*100/B189</f>
        <v>100</v>
      </c>
      <c r="I189" s="235" t="s">
        <v>175</v>
      </c>
      <c r="J189" s="10"/>
    </row>
    <row r="190" spans="1:10" ht="31.5" hidden="1" customHeight="1">
      <c r="A190" s="12" t="s">
        <v>9</v>
      </c>
      <c r="B190" s="22"/>
      <c r="C190" s="22"/>
      <c r="D190" s="32"/>
      <c r="E190" s="22"/>
      <c r="F190" s="32" t="e">
        <f t="shared" si="80"/>
        <v>#DIV/0!</v>
      </c>
      <c r="G190" s="22"/>
      <c r="H190" s="32"/>
      <c r="I190" s="236"/>
      <c r="J190" s="10"/>
    </row>
    <row r="191" spans="1:10" ht="21.75" customHeight="1">
      <c r="A191" s="12" t="s">
        <v>5</v>
      </c>
      <c r="B191" s="22">
        <v>2426</v>
      </c>
      <c r="C191" s="22">
        <v>2426</v>
      </c>
      <c r="D191" s="32"/>
      <c r="E191" s="22">
        <v>2426</v>
      </c>
      <c r="F191" s="32">
        <f t="shared" si="80"/>
        <v>100</v>
      </c>
      <c r="G191" s="22">
        <v>2426</v>
      </c>
      <c r="H191" s="32">
        <f t="shared" ref="H191" si="82">G191*100/B191</f>
        <v>100</v>
      </c>
      <c r="I191" s="237"/>
      <c r="J191" s="10"/>
    </row>
    <row r="192" spans="1:10" ht="31.5" hidden="1">
      <c r="A192" s="12" t="s">
        <v>6</v>
      </c>
      <c r="B192" s="22"/>
      <c r="C192" s="22"/>
      <c r="D192" s="32"/>
      <c r="E192" s="22"/>
      <c r="F192" s="32"/>
      <c r="G192" s="22"/>
      <c r="H192" s="32"/>
      <c r="I192" s="10"/>
      <c r="J192" s="10"/>
    </row>
    <row r="193" spans="1:10" s="2" customFormat="1" hidden="1">
      <c r="A193" s="232" t="s">
        <v>31</v>
      </c>
      <c r="B193" s="233"/>
      <c r="C193" s="233"/>
      <c r="D193" s="233"/>
      <c r="E193" s="233"/>
      <c r="F193" s="233"/>
      <c r="G193" s="233"/>
      <c r="H193" s="233"/>
      <c r="I193" s="234"/>
      <c r="J193" s="11"/>
    </row>
    <row r="194" spans="1:10" hidden="1">
      <c r="A194" s="12" t="s">
        <v>7</v>
      </c>
      <c r="B194" s="22"/>
      <c r="C194" s="22"/>
      <c r="D194" s="32"/>
      <c r="E194" s="22"/>
      <c r="F194" s="32"/>
      <c r="G194" s="22"/>
      <c r="H194" s="32"/>
      <c r="I194" s="10"/>
      <c r="J194" s="10"/>
    </row>
    <row r="195" spans="1:10" ht="31.5" hidden="1">
      <c r="A195" s="12" t="s">
        <v>9</v>
      </c>
      <c r="B195" s="22"/>
      <c r="C195" s="22"/>
      <c r="D195" s="32"/>
      <c r="E195" s="22"/>
      <c r="F195" s="32"/>
      <c r="G195" s="22"/>
      <c r="H195" s="32"/>
      <c r="I195" s="10"/>
      <c r="J195" s="10"/>
    </row>
    <row r="196" spans="1:10" ht="34.5" hidden="1" customHeight="1">
      <c r="A196" s="12" t="s">
        <v>5</v>
      </c>
      <c r="B196" s="22"/>
      <c r="C196" s="22"/>
      <c r="D196" s="32"/>
      <c r="E196" s="22"/>
      <c r="F196" s="32"/>
      <c r="G196" s="22"/>
      <c r="H196" s="32"/>
      <c r="I196" s="10"/>
      <c r="J196" s="10"/>
    </row>
    <row r="197" spans="1:10" ht="31.5" hidden="1">
      <c r="A197" s="12" t="s">
        <v>6</v>
      </c>
      <c r="B197" s="22"/>
      <c r="C197" s="22"/>
      <c r="D197" s="32"/>
      <c r="E197" s="22"/>
      <c r="F197" s="32"/>
      <c r="G197" s="22"/>
      <c r="H197" s="32"/>
      <c r="I197" s="10"/>
      <c r="J197" s="10"/>
    </row>
    <row r="198" spans="1:10" ht="27.75" customHeight="1">
      <c r="A198" s="226" t="s">
        <v>145</v>
      </c>
      <c r="B198" s="227"/>
      <c r="C198" s="227"/>
      <c r="D198" s="227"/>
      <c r="E198" s="227"/>
      <c r="F198" s="227"/>
      <c r="G198" s="227"/>
      <c r="H198" s="227"/>
      <c r="I198" s="227"/>
      <c r="J198" s="228"/>
    </row>
    <row r="199" spans="1:10" ht="31.5">
      <c r="A199" s="12" t="s">
        <v>7</v>
      </c>
      <c r="B199" s="22">
        <v>4184.7299999999996</v>
      </c>
      <c r="C199" s="22">
        <v>1055.9921099999999</v>
      </c>
      <c r="D199" s="32"/>
      <c r="E199" s="22">
        <v>1049.0567100000001</v>
      </c>
      <c r="F199" s="32">
        <f>E199*100/B199</f>
        <v>25.068683284226225</v>
      </c>
      <c r="G199" s="22">
        <v>1076</v>
      </c>
      <c r="H199" s="32">
        <f t="shared" ref="H199" si="83">G199*100/B199</f>
        <v>25.712531035455097</v>
      </c>
      <c r="I199" s="10" t="s">
        <v>162</v>
      </c>
      <c r="J199" s="10" t="s">
        <v>271</v>
      </c>
    </row>
    <row r="200" spans="1:10" ht="31.5" hidden="1">
      <c r="A200" s="12" t="s">
        <v>9</v>
      </c>
      <c r="B200" s="22"/>
      <c r="C200" s="22"/>
      <c r="D200" s="32"/>
      <c r="E200" s="22"/>
      <c r="F200" s="32"/>
      <c r="G200" s="22"/>
      <c r="H200" s="32"/>
      <c r="I200" s="10"/>
      <c r="J200" s="10"/>
    </row>
    <row r="201" spans="1:10" ht="31.5">
      <c r="A201" s="12" t="s">
        <v>5</v>
      </c>
      <c r="B201" s="22">
        <v>465</v>
      </c>
      <c r="C201" s="22">
        <v>208.3</v>
      </c>
      <c r="D201" s="32"/>
      <c r="E201" s="22">
        <v>201.3646</v>
      </c>
      <c r="F201" s="32">
        <f>E201*100/B201</f>
        <v>43.304215053763436</v>
      </c>
      <c r="G201" s="22">
        <v>228.3</v>
      </c>
      <c r="H201" s="32">
        <f t="shared" ref="H201" si="84">G201*100/B201</f>
        <v>49.096774193548384</v>
      </c>
      <c r="I201" s="10" t="s">
        <v>163</v>
      </c>
      <c r="J201" s="10" t="s">
        <v>270</v>
      </c>
    </row>
    <row r="202" spans="1:10" ht="31.5" hidden="1">
      <c r="A202" s="12" t="s">
        <v>6</v>
      </c>
      <c r="B202" s="22"/>
      <c r="C202" s="22"/>
      <c r="D202" s="32"/>
      <c r="E202" s="22"/>
      <c r="F202" s="32"/>
      <c r="G202" s="22"/>
      <c r="H202" s="32"/>
      <c r="I202" s="10"/>
      <c r="J202" s="10"/>
    </row>
    <row r="203" spans="1:10" ht="30" customHeight="1">
      <c r="A203" s="226" t="s">
        <v>132</v>
      </c>
      <c r="B203" s="227"/>
      <c r="C203" s="227"/>
      <c r="D203" s="227"/>
      <c r="E203" s="227"/>
      <c r="F203" s="227"/>
      <c r="G203" s="227"/>
      <c r="H203" s="227"/>
      <c r="I203" s="227"/>
      <c r="J203" s="228"/>
    </row>
    <row r="204" spans="1:10">
      <c r="A204" s="12" t="s">
        <v>7</v>
      </c>
      <c r="B204" s="22">
        <f>B209+B214+B219</f>
        <v>26614.462</v>
      </c>
      <c r="C204" s="22">
        <f>C209+C214+C219</f>
        <v>4189.8494899999996</v>
      </c>
      <c r="D204" s="32">
        <f t="shared" ref="D204" si="85">C204*100/B204</f>
        <v>15.742754784973672</v>
      </c>
      <c r="E204" s="22">
        <f>E209+E214+E219</f>
        <v>4188.65949</v>
      </c>
      <c r="F204" s="32">
        <f>E204*100/B204</f>
        <v>15.738283531712947</v>
      </c>
      <c r="G204" s="22">
        <f>G209+G214+G219</f>
        <v>4681.8</v>
      </c>
      <c r="H204" s="32">
        <f t="shared" ref="H204" si="86">G204*100/B204</f>
        <v>17.591187828632417</v>
      </c>
      <c r="I204" s="10"/>
      <c r="J204" s="10"/>
    </row>
    <row r="205" spans="1:10" ht="31.5">
      <c r="A205" s="12" t="s">
        <v>9</v>
      </c>
      <c r="B205" s="22">
        <f t="shared" ref="B205:G207" si="87">B210+B215+B220</f>
        <v>0</v>
      </c>
      <c r="C205" s="22">
        <f t="shared" si="87"/>
        <v>0</v>
      </c>
      <c r="D205" s="32"/>
      <c r="E205" s="22">
        <f t="shared" si="87"/>
        <v>0</v>
      </c>
      <c r="F205" s="32"/>
      <c r="G205" s="22">
        <f t="shared" si="87"/>
        <v>0</v>
      </c>
      <c r="H205" s="32"/>
      <c r="I205" s="10"/>
      <c r="J205" s="10"/>
    </row>
    <row r="206" spans="1:10">
      <c r="A206" s="12" t="s">
        <v>5</v>
      </c>
      <c r="B206" s="22">
        <f t="shared" si="87"/>
        <v>10000</v>
      </c>
      <c r="C206" s="22">
        <f t="shared" si="87"/>
        <v>0</v>
      </c>
      <c r="D206" s="32">
        <f t="shared" ref="D206" si="88">C206*100/B206</f>
        <v>0</v>
      </c>
      <c r="E206" s="22">
        <f t="shared" si="87"/>
        <v>0</v>
      </c>
      <c r="F206" s="32">
        <f>E206*100/B206</f>
        <v>0</v>
      </c>
      <c r="G206" s="22">
        <f t="shared" si="87"/>
        <v>0</v>
      </c>
      <c r="H206" s="32">
        <f t="shared" ref="H206" si="89">G206*100/B206</f>
        <v>0</v>
      </c>
      <c r="I206" s="10"/>
      <c r="J206" s="10"/>
    </row>
    <row r="207" spans="1:10" ht="31.5">
      <c r="A207" s="12" t="s">
        <v>6</v>
      </c>
      <c r="B207" s="22">
        <f t="shared" si="87"/>
        <v>0</v>
      </c>
      <c r="C207" s="22">
        <f t="shared" si="87"/>
        <v>0</v>
      </c>
      <c r="D207" s="32"/>
      <c r="E207" s="22">
        <f t="shared" si="87"/>
        <v>0</v>
      </c>
      <c r="F207" s="32"/>
      <c r="G207" s="22">
        <f t="shared" si="87"/>
        <v>0</v>
      </c>
      <c r="H207" s="32"/>
      <c r="I207" s="10"/>
      <c r="J207" s="10"/>
    </row>
    <row r="208" spans="1:10" s="2" customFormat="1" ht="20.25" customHeight="1">
      <c r="A208" s="232" t="s">
        <v>32</v>
      </c>
      <c r="B208" s="233"/>
      <c r="C208" s="233"/>
      <c r="D208" s="233"/>
      <c r="E208" s="233"/>
      <c r="F208" s="233"/>
      <c r="G208" s="233"/>
      <c r="H208" s="233"/>
      <c r="I208" s="234"/>
      <c r="J208" s="11"/>
    </row>
    <row r="209" spans="1:10">
      <c r="A209" s="12" t="s">
        <v>7</v>
      </c>
      <c r="B209" s="22">
        <v>16827.882000000001</v>
      </c>
      <c r="C209" s="22">
        <v>0</v>
      </c>
      <c r="D209" s="32"/>
      <c r="E209" s="22">
        <v>0</v>
      </c>
      <c r="F209" s="32">
        <f t="shared" ref="F209:F211" si="90">E209*100/B209</f>
        <v>0</v>
      </c>
      <c r="G209" s="22">
        <v>0</v>
      </c>
      <c r="H209" s="32">
        <f t="shared" ref="H209" si="91">G209*100/B209</f>
        <v>0</v>
      </c>
      <c r="I209" s="238" t="s">
        <v>180</v>
      </c>
      <c r="J209" s="238" t="s">
        <v>181</v>
      </c>
    </row>
    <row r="210" spans="1:10" ht="31.5" hidden="1" customHeight="1">
      <c r="A210" s="12" t="s">
        <v>9</v>
      </c>
      <c r="B210" s="22"/>
      <c r="C210" s="22"/>
      <c r="D210" s="32"/>
      <c r="E210" s="22"/>
      <c r="F210" s="32" t="e">
        <f t="shared" si="90"/>
        <v>#DIV/0!</v>
      </c>
      <c r="G210" s="22"/>
      <c r="H210" s="32"/>
      <c r="I210" s="239"/>
      <c r="J210" s="239"/>
    </row>
    <row r="211" spans="1:10">
      <c r="A211" s="12" t="s">
        <v>5</v>
      </c>
      <c r="B211" s="22">
        <v>10000</v>
      </c>
      <c r="C211" s="22">
        <v>0</v>
      </c>
      <c r="D211" s="32"/>
      <c r="E211" s="22">
        <v>0</v>
      </c>
      <c r="F211" s="32">
        <f t="shared" si="90"/>
        <v>0</v>
      </c>
      <c r="G211" s="22">
        <v>0</v>
      </c>
      <c r="H211" s="32">
        <f t="shared" ref="H211" si="92">G211*100/B211</f>
        <v>0</v>
      </c>
      <c r="I211" s="240"/>
      <c r="J211" s="240"/>
    </row>
    <row r="212" spans="1:10" ht="31.5" hidden="1">
      <c r="A212" s="12" t="s">
        <v>6</v>
      </c>
      <c r="B212" s="22"/>
      <c r="C212" s="22"/>
      <c r="D212" s="32"/>
      <c r="E212" s="22"/>
      <c r="F212" s="32"/>
      <c r="G212" s="22"/>
      <c r="H212" s="32"/>
      <c r="I212" s="10"/>
      <c r="J212" s="10"/>
    </row>
    <row r="213" spans="1:10" s="2" customFormat="1" ht="18.75" hidden="1" customHeight="1">
      <c r="A213" s="232" t="s">
        <v>33</v>
      </c>
      <c r="B213" s="233"/>
      <c r="C213" s="233"/>
      <c r="D213" s="233"/>
      <c r="E213" s="233"/>
      <c r="F213" s="233"/>
      <c r="G213" s="233"/>
      <c r="H213" s="233"/>
      <c r="I213" s="234"/>
      <c r="J213" s="11"/>
    </row>
    <row r="214" spans="1:10" hidden="1">
      <c r="A214" s="12" t="s">
        <v>7</v>
      </c>
      <c r="B214" s="22"/>
      <c r="C214" s="22"/>
      <c r="D214" s="32"/>
      <c r="E214" s="22"/>
      <c r="F214" s="32"/>
      <c r="G214" s="22">
        <v>0</v>
      </c>
      <c r="H214" s="32" t="e">
        <f t="shared" ref="H214" si="93">G214*100/B214</f>
        <v>#DIV/0!</v>
      </c>
      <c r="I214" s="10"/>
      <c r="J214" s="235"/>
    </row>
    <row r="215" spans="1:10" ht="31.5" hidden="1" customHeight="1">
      <c r="A215" s="12" t="s">
        <v>9</v>
      </c>
      <c r="B215" s="22"/>
      <c r="C215" s="22"/>
      <c r="D215" s="32"/>
      <c r="E215" s="22"/>
      <c r="F215" s="32"/>
      <c r="G215" s="22"/>
      <c r="H215" s="32"/>
      <c r="I215" s="10"/>
      <c r="J215" s="236"/>
    </row>
    <row r="216" spans="1:10" hidden="1">
      <c r="A216" s="12" t="s">
        <v>5</v>
      </c>
      <c r="B216" s="22"/>
      <c r="C216" s="22"/>
      <c r="D216" s="32"/>
      <c r="E216" s="22"/>
      <c r="F216" s="32"/>
      <c r="G216" s="22">
        <v>0</v>
      </c>
      <c r="H216" s="32" t="e">
        <f t="shared" ref="H216" si="94">G216*100/B216</f>
        <v>#DIV/0!</v>
      </c>
      <c r="I216" s="10"/>
      <c r="J216" s="237"/>
    </row>
    <row r="217" spans="1:10" ht="31.5" hidden="1">
      <c r="A217" s="12" t="s">
        <v>6</v>
      </c>
      <c r="B217" s="22"/>
      <c r="C217" s="22"/>
      <c r="D217" s="32"/>
      <c r="E217" s="22"/>
      <c r="F217" s="32"/>
      <c r="G217" s="22"/>
      <c r="H217" s="32"/>
      <c r="I217" s="10"/>
      <c r="J217" s="10"/>
    </row>
    <row r="218" spans="1:10" s="2" customFormat="1">
      <c r="A218" s="232" t="s">
        <v>17</v>
      </c>
      <c r="B218" s="233"/>
      <c r="C218" s="233"/>
      <c r="D218" s="233"/>
      <c r="E218" s="233"/>
      <c r="F218" s="233"/>
      <c r="G218" s="233"/>
      <c r="H218" s="233"/>
      <c r="I218" s="234"/>
      <c r="J218" s="11"/>
    </row>
    <row r="219" spans="1:10" ht="36" customHeight="1">
      <c r="A219" s="12" t="s">
        <v>7</v>
      </c>
      <c r="B219" s="22">
        <v>9786.58</v>
      </c>
      <c r="C219" s="22">
        <v>4189.8494899999996</v>
      </c>
      <c r="D219" s="32"/>
      <c r="E219" s="22">
        <v>4188.65949</v>
      </c>
      <c r="F219" s="32">
        <f>E219*100/B219</f>
        <v>42.800033208740949</v>
      </c>
      <c r="G219" s="22">
        <v>4681.8</v>
      </c>
      <c r="H219" s="32">
        <f t="shared" ref="H219" si="95">G219*100/B219</f>
        <v>47.838979500499661</v>
      </c>
      <c r="I219" s="10" t="s">
        <v>88</v>
      </c>
      <c r="J219" s="10"/>
    </row>
    <row r="220" spans="1:10" ht="31.5" hidden="1">
      <c r="A220" s="12" t="s">
        <v>9</v>
      </c>
      <c r="B220" s="22"/>
      <c r="C220" s="22"/>
      <c r="D220" s="32"/>
      <c r="E220" s="22"/>
      <c r="F220" s="32"/>
      <c r="G220" s="22"/>
      <c r="H220" s="32"/>
      <c r="I220" s="10"/>
      <c r="J220" s="10"/>
    </row>
    <row r="221" spans="1:10" hidden="1">
      <c r="A221" s="12" t="s">
        <v>5</v>
      </c>
      <c r="B221" s="22"/>
      <c r="C221" s="22"/>
      <c r="D221" s="32"/>
      <c r="E221" s="22"/>
      <c r="F221" s="32"/>
      <c r="G221" s="22"/>
      <c r="H221" s="32"/>
      <c r="I221" s="10"/>
      <c r="J221" s="10"/>
    </row>
    <row r="222" spans="1:10" ht="31.5" hidden="1">
      <c r="A222" s="12" t="s">
        <v>6</v>
      </c>
      <c r="B222" s="22"/>
      <c r="C222" s="22"/>
      <c r="D222" s="32"/>
      <c r="E222" s="22"/>
      <c r="F222" s="32"/>
      <c r="G222" s="22"/>
      <c r="H222" s="32"/>
      <c r="I222" s="10"/>
      <c r="J222" s="10"/>
    </row>
    <row r="223" spans="1:10" ht="26.25" customHeight="1">
      <c r="A223" s="226" t="s">
        <v>124</v>
      </c>
      <c r="B223" s="227"/>
      <c r="C223" s="227"/>
      <c r="D223" s="227"/>
      <c r="E223" s="227"/>
      <c r="F223" s="227"/>
      <c r="G223" s="227"/>
      <c r="H223" s="227"/>
      <c r="I223" s="227"/>
      <c r="J223" s="228"/>
    </row>
    <row r="224" spans="1:10" ht="51" customHeight="1">
      <c r="A224" s="12" t="s">
        <v>7</v>
      </c>
      <c r="B224" s="22">
        <v>107</v>
      </c>
      <c r="C224" s="22">
        <v>0</v>
      </c>
      <c r="D224" s="32"/>
      <c r="E224" s="22">
        <v>0</v>
      </c>
      <c r="F224" s="32">
        <f t="shared" ref="F224:F226" si="96">E224*100/B224</f>
        <v>0</v>
      </c>
      <c r="G224" s="22">
        <v>0</v>
      </c>
      <c r="H224" s="32">
        <f t="shared" ref="H224" si="97">G224*100/B224</f>
        <v>0</v>
      </c>
      <c r="I224" s="10"/>
      <c r="J224" s="10" t="s">
        <v>146</v>
      </c>
    </row>
    <row r="225" spans="1:10" ht="31.5" hidden="1">
      <c r="A225" s="12" t="s">
        <v>9</v>
      </c>
      <c r="B225" s="22"/>
      <c r="C225" s="22"/>
      <c r="D225" s="32"/>
      <c r="E225" s="22"/>
      <c r="F225" s="32" t="e">
        <f t="shared" si="96"/>
        <v>#DIV/0!</v>
      </c>
      <c r="G225" s="22"/>
      <c r="H225" s="32"/>
      <c r="I225" s="10"/>
      <c r="J225" s="10"/>
    </row>
    <row r="226" spans="1:10" ht="110.25">
      <c r="A226" s="12" t="s">
        <v>5</v>
      </c>
      <c r="B226" s="22">
        <v>57</v>
      </c>
      <c r="C226" s="22">
        <v>0</v>
      </c>
      <c r="D226" s="32"/>
      <c r="E226" s="22">
        <v>0</v>
      </c>
      <c r="F226" s="32">
        <f t="shared" si="96"/>
        <v>0</v>
      </c>
      <c r="G226" s="22">
        <v>0</v>
      </c>
      <c r="H226" s="32">
        <f t="shared" ref="H226" si="98">G226*100/B226</f>
        <v>0</v>
      </c>
      <c r="I226" s="10"/>
      <c r="J226" s="10" t="s">
        <v>170</v>
      </c>
    </row>
    <row r="227" spans="1:10" ht="31.5" hidden="1">
      <c r="A227" s="12" t="s">
        <v>6</v>
      </c>
      <c r="B227" s="22"/>
      <c r="C227" s="22"/>
      <c r="D227" s="32"/>
      <c r="E227" s="22"/>
      <c r="F227" s="32"/>
      <c r="G227" s="22"/>
      <c r="H227" s="32"/>
      <c r="I227" s="10"/>
      <c r="J227" s="10"/>
    </row>
    <row r="229" spans="1:10">
      <c r="A229" s="242" t="s">
        <v>84</v>
      </c>
      <c r="B229" s="242"/>
      <c r="C229" s="242"/>
      <c r="D229" s="242"/>
      <c r="E229" s="242"/>
    </row>
    <row r="231" spans="1:10" hidden="1"/>
    <row r="232" spans="1:10" ht="17.25" customHeight="1"/>
    <row r="233" spans="1:10" ht="20.25">
      <c r="A233" s="251" t="s">
        <v>78</v>
      </c>
      <c r="B233" s="251"/>
      <c r="C233" s="15"/>
      <c r="D233" s="33"/>
      <c r="E233" s="15"/>
      <c r="F233" s="33"/>
      <c r="G233" s="15"/>
      <c r="H233" s="33"/>
      <c r="I233" s="15"/>
      <c r="J233" s="222"/>
    </row>
    <row r="234" spans="1:10" ht="20.25">
      <c r="A234" s="216" t="s">
        <v>79</v>
      </c>
      <c r="B234" s="24"/>
      <c r="C234" s="16"/>
      <c r="D234" s="33"/>
      <c r="E234" s="15"/>
      <c r="F234" s="33"/>
      <c r="G234" s="15"/>
      <c r="H234" s="33"/>
      <c r="I234" s="15"/>
      <c r="J234" s="223"/>
    </row>
    <row r="235" spans="1:10" ht="20.25">
      <c r="A235" s="7" t="s">
        <v>80</v>
      </c>
      <c r="B235" s="24"/>
      <c r="C235" s="17"/>
      <c r="D235" s="36"/>
      <c r="E235" s="17"/>
      <c r="F235" s="36"/>
      <c r="G235" s="8"/>
      <c r="H235" s="36"/>
      <c r="I235" s="8" t="s">
        <v>81</v>
      </c>
      <c r="J235" s="18"/>
    </row>
    <row r="236" spans="1:10" ht="18.75">
      <c r="A236" s="5"/>
      <c r="B236" s="25"/>
      <c r="C236" s="18"/>
      <c r="D236" s="37"/>
      <c r="E236" s="18"/>
      <c r="F236" s="37"/>
      <c r="G236" s="14"/>
      <c r="H236" s="38"/>
      <c r="I236" s="224"/>
      <c r="J236" s="18"/>
    </row>
    <row r="237" spans="1:10" ht="27.75" customHeight="1">
      <c r="A237" s="3"/>
      <c r="B237" s="26"/>
      <c r="C237" s="14"/>
      <c r="D237" s="38"/>
      <c r="E237" s="14"/>
      <c r="F237" s="38"/>
      <c r="G237" s="14"/>
      <c r="H237" s="38"/>
      <c r="I237" s="225"/>
      <c r="J237" s="14"/>
    </row>
    <row r="238" spans="1:10" ht="16.5">
      <c r="A238" s="9" t="s">
        <v>82</v>
      </c>
      <c r="B238" s="27"/>
      <c r="C238" s="14"/>
      <c r="D238" s="38"/>
      <c r="E238" s="14"/>
      <c r="F238" s="38"/>
      <c r="G238" s="14"/>
      <c r="H238" s="38"/>
      <c r="I238" s="225"/>
      <c r="J238" s="14"/>
    </row>
    <row r="239" spans="1:10" ht="16.5">
      <c r="A239" s="252" t="s">
        <v>83</v>
      </c>
      <c r="B239" s="252"/>
      <c r="C239" s="14"/>
      <c r="D239" s="38"/>
      <c r="E239" s="14"/>
      <c r="F239" s="38"/>
      <c r="G239" s="14"/>
      <c r="H239" s="38"/>
      <c r="I239" s="225"/>
      <c r="J239" s="14"/>
    </row>
  </sheetData>
  <sheetProtection password="CC21" sheet="1" objects="1" scenarios="1" formatCells="0" formatColumns="0" formatRows="0" insertColumns="0" insertRows="0" insertHyperlinks="0" deleteColumns="0" deleteRows="0" sort="0" autoFilter="0" pivotTables="0"/>
  <mergeCells count="55">
    <mergeCell ref="A97:J97"/>
    <mergeCell ref="A107:J107"/>
    <mergeCell ref="A233:B233"/>
    <mergeCell ref="A239:B239"/>
    <mergeCell ref="A2:J2"/>
    <mergeCell ref="A72:J72"/>
    <mergeCell ref="A77:J77"/>
    <mergeCell ref="J21:J24"/>
    <mergeCell ref="A35:J35"/>
    <mergeCell ref="A47:J47"/>
    <mergeCell ref="A102:J102"/>
    <mergeCell ref="A203:J203"/>
    <mergeCell ref="A188:I188"/>
    <mergeCell ref="A118:J118"/>
    <mergeCell ref="A123:J123"/>
    <mergeCell ref="A158:I158"/>
    <mergeCell ref="A1:J1"/>
    <mergeCell ref="A3:J3"/>
    <mergeCell ref="A229:E229"/>
    <mergeCell ref="A30:J30"/>
    <mergeCell ref="A25:J25"/>
    <mergeCell ref="A10:J10"/>
    <mergeCell ref="A20:I20"/>
    <mergeCell ref="A15:I15"/>
    <mergeCell ref="A87:J87"/>
    <mergeCell ref="A52:J52"/>
    <mergeCell ref="A57:J57"/>
    <mergeCell ref="A82:J82"/>
    <mergeCell ref="A92:J92"/>
    <mergeCell ref="A42:J42"/>
    <mergeCell ref="A67:J67"/>
    <mergeCell ref="A62:J62"/>
    <mergeCell ref="A113:J113"/>
    <mergeCell ref="A208:I208"/>
    <mergeCell ref="A213:I213"/>
    <mergeCell ref="A218:I218"/>
    <mergeCell ref="A163:I163"/>
    <mergeCell ref="A173:J173"/>
    <mergeCell ref="A178:I178"/>
    <mergeCell ref="A133:I133"/>
    <mergeCell ref="A143:J143"/>
    <mergeCell ref="A223:J223"/>
    <mergeCell ref="A128:I128"/>
    <mergeCell ref="A193:I193"/>
    <mergeCell ref="A138:I138"/>
    <mergeCell ref="A148:J148"/>
    <mergeCell ref="A153:J153"/>
    <mergeCell ref="A183:I183"/>
    <mergeCell ref="J214:J216"/>
    <mergeCell ref="I209:I211"/>
    <mergeCell ref="J209:J211"/>
    <mergeCell ref="J179:J181"/>
    <mergeCell ref="A168:J168"/>
    <mergeCell ref="A198:J198"/>
    <mergeCell ref="I189:I191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rowBreaks count="5" manualBreakCount="5">
    <brk id="29" max="9" man="1"/>
    <brk id="39" max="9" man="1"/>
    <brk id="61" max="9" man="1"/>
    <brk id="76" max="9" man="1"/>
    <brk id="10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5"/>
  <sheetViews>
    <sheetView view="pageBreakPreview" zoomScale="80" zoomScaleNormal="80" zoomScaleSheetLayoutView="80" workbookViewId="0">
      <selection activeCell="H8" sqref="H8"/>
    </sheetView>
  </sheetViews>
  <sheetFormatPr defaultColWidth="9.140625" defaultRowHeight="18.75"/>
  <cols>
    <col min="1" max="1" width="7.5703125" style="5" customWidth="1"/>
    <col min="2" max="2" width="38.7109375" style="5" customWidth="1"/>
    <col min="3" max="3" width="16.28515625" style="155" customWidth="1"/>
    <col min="4" max="4" width="16" style="155" customWidth="1"/>
    <col min="5" max="5" width="18.85546875" style="155" bestFit="1" customWidth="1"/>
    <col min="6" max="6" width="15.5703125" style="156" customWidth="1"/>
    <col min="7" max="9" width="14.7109375" style="155" customWidth="1"/>
    <col min="10" max="10" width="14.7109375" style="156" customWidth="1"/>
    <col min="11" max="11" width="21.85546875" style="37" customWidth="1"/>
    <col min="12" max="12" width="123.7109375" style="5" customWidth="1"/>
    <col min="13" max="13" width="7.42578125" style="5" hidden="1" customWidth="1"/>
    <col min="14" max="14" width="10.140625" style="5" hidden="1" customWidth="1"/>
    <col min="15" max="15" width="9.140625" style="5" hidden="1" customWidth="1"/>
    <col min="16" max="16" width="9.140625" style="5"/>
    <col min="17" max="17" width="17.42578125" style="5" bestFit="1" customWidth="1"/>
    <col min="18" max="16384" width="9.140625" style="5"/>
  </cols>
  <sheetData>
    <row r="1" spans="1:13" ht="33.75" customHeight="1">
      <c r="A1" s="241" t="s">
        <v>91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13" ht="34.5" customHeight="1">
      <c r="A2" s="241" t="s">
        <v>166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</row>
    <row r="3" spans="1:13" ht="20.25" customHeight="1">
      <c r="A3" s="45"/>
      <c r="B3" s="45"/>
      <c r="K3" s="115"/>
      <c r="L3" s="125" t="s">
        <v>35</v>
      </c>
    </row>
    <row r="4" spans="1:13" s="46" customFormat="1" ht="30" customHeight="1">
      <c r="A4" s="258" t="s">
        <v>36</v>
      </c>
      <c r="B4" s="258" t="s">
        <v>37</v>
      </c>
      <c r="C4" s="260" t="s">
        <v>38</v>
      </c>
      <c r="D4" s="261"/>
      <c r="E4" s="261"/>
      <c r="F4" s="262"/>
      <c r="G4" s="260" t="s">
        <v>8</v>
      </c>
      <c r="H4" s="261"/>
      <c r="I4" s="261"/>
      <c r="J4" s="262"/>
      <c r="K4" s="263" t="s">
        <v>138</v>
      </c>
      <c r="L4" s="258" t="s">
        <v>39</v>
      </c>
      <c r="M4" s="46" t="s">
        <v>167</v>
      </c>
    </row>
    <row r="5" spans="1:13" s="46" customFormat="1" ht="28.5" customHeight="1">
      <c r="A5" s="259"/>
      <c r="B5" s="259"/>
      <c r="C5" s="157" t="s">
        <v>40</v>
      </c>
      <c r="D5" s="157" t="s">
        <v>41</v>
      </c>
      <c r="E5" s="157" t="s">
        <v>42</v>
      </c>
      <c r="F5" s="157" t="s">
        <v>43</v>
      </c>
      <c r="G5" s="157" t="s">
        <v>40</v>
      </c>
      <c r="H5" s="157" t="s">
        <v>41</v>
      </c>
      <c r="I5" s="157" t="s">
        <v>42</v>
      </c>
      <c r="J5" s="157" t="s">
        <v>43</v>
      </c>
      <c r="K5" s="264"/>
      <c r="L5" s="259"/>
    </row>
    <row r="6" spans="1:13" s="49" customFormat="1" ht="18.75" customHeight="1">
      <c r="A6" s="47">
        <v>1</v>
      </c>
      <c r="B6" s="48">
        <v>2</v>
      </c>
      <c r="C6" s="194">
        <v>3</v>
      </c>
      <c r="D6" s="194">
        <v>4</v>
      </c>
      <c r="E6" s="194">
        <v>5</v>
      </c>
      <c r="F6" s="194">
        <v>6</v>
      </c>
      <c r="G6" s="194">
        <v>7</v>
      </c>
      <c r="H6" s="194">
        <v>8</v>
      </c>
      <c r="I6" s="194">
        <v>9</v>
      </c>
      <c r="J6" s="194">
        <v>10</v>
      </c>
      <c r="K6" s="42">
        <v>11</v>
      </c>
      <c r="L6" s="48">
        <v>12</v>
      </c>
    </row>
    <row r="7" spans="1:13" ht="121.5" customHeight="1">
      <c r="A7" s="50" t="s">
        <v>44</v>
      </c>
      <c r="B7" s="51" t="s">
        <v>130</v>
      </c>
      <c r="C7" s="158">
        <f>C8+C9</f>
        <v>19751.71</v>
      </c>
      <c r="D7" s="158">
        <f>D8+D9</f>
        <v>9309.89</v>
      </c>
      <c r="E7" s="158">
        <f>E8+E9</f>
        <v>11308.5</v>
      </c>
      <c r="F7" s="158">
        <f>E7+D7+C7</f>
        <v>40370.1</v>
      </c>
      <c r="G7" s="158">
        <f>G8+G9</f>
        <v>4295.9060199999994</v>
      </c>
      <c r="H7" s="158">
        <f>H8+H9</f>
        <v>922.8819299999999</v>
      </c>
      <c r="I7" s="158">
        <f>I8+I9</f>
        <v>2498.5787700000001</v>
      </c>
      <c r="J7" s="158">
        <f>J8+J9</f>
        <v>7717.36672</v>
      </c>
      <c r="K7" s="116">
        <f>J7/F7*100</f>
        <v>19.116541004357185</v>
      </c>
      <c r="L7" s="124"/>
    </row>
    <row r="8" spans="1:13" ht="210.75" customHeight="1">
      <c r="A8" s="52" t="s">
        <v>45</v>
      </c>
      <c r="B8" s="53" t="s">
        <v>10</v>
      </c>
      <c r="C8" s="159">
        <v>7701.55</v>
      </c>
      <c r="D8" s="159">
        <v>2036</v>
      </c>
      <c r="E8" s="160"/>
      <c r="F8" s="161">
        <f>E8+D8+C8</f>
        <v>9737.5499999999993</v>
      </c>
      <c r="G8" s="159">
        <v>3579.3299499999998</v>
      </c>
      <c r="H8" s="159">
        <v>897.61830999999995</v>
      </c>
      <c r="I8" s="159"/>
      <c r="J8" s="158">
        <f>G8+H8+I8</f>
        <v>4476.9482600000001</v>
      </c>
      <c r="K8" s="116">
        <f>J8/F8*100</f>
        <v>45.976126027594219</v>
      </c>
      <c r="L8" s="54" t="s">
        <v>215</v>
      </c>
    </row>
    <row r="9" spans="1:13" ht="226.5" customHeight="1">
      <c r="A9" s="55" t="s">
        <v>46</v>
      </c>
      <c r="B9" s="56" t="s">
        <v>141</v>
      </c>
      <c r="C9" s="159">
        <v>12050.16</v>
      </c>
      <c r="D9" s="162">
        <v>7273.89</v>
      </c>
      <c r="E9" s="162">
        <v>11308.5</v>
      </c>
      <c r="F9" s="161">
        <f>E9+D9+C9</f>
        <v>30632.55</v>
      </c>
      <c r="G9" s="159">
        <v>716.57606999999996</v>
      </c>
      <c r="H9" s="159">
        <v>25.26362</v>
      </c>
      <c r="I9" s="159">
        <v>2498.5787700000001</v>
      </c>
      <c r="J9" s="158">
        <f>G9+H9+I9</f>
        <v>3240.4184599999999</v>
      </c>
      <c r="K9" s="116">
        <f>J9/F9*100</f>
        <v>10.578350349546479</v>
      </c>
      <c r="L9" s="54" t="s">
        <v>216</v>
      </c>
    </row>
    <row r="10" spans="1:13" ht="93.75">
      <c r="A10" s="57" t="s">
        <v>47</v>
      </c>
      <c r="B10" s="58" t="s">
        <v>129</v>
      </c>
      <c r="C10" s="163">
        <v>48</v>
      </c>
      <c r="D10" s="163"/>
      <c r="E10" s="163"/>
      <c r="F10" s="163">
        <f>E10+D10+C10</f>
        <v>48</v>
      </c>
      <c r="G10" s="163">
        <v>48</v>
      </c>
      <c r="H10" s="163"/>
      <c r="I10" s="163"/>
      <c r="J10" s="163">
        <f>SUM(G10:I10)</f>
        <v>48</v>
      </c>
      <c r="K10" s="116">
        <f>J10/F10*100</f>
        <v>100</v>
      </c>
      <c r="L10" s="124" t="s">
        <v>168</v>
      </c>
    </row>
    <row r="11" spans="1:13" ht="57" customHeight="1">
      <c r="A11" s="57" t="s">
        <v>48</v>
      </c>
      <c r="B11" s="59" t="s">
        <v>128</v>
      </c>
      <c r="C11" s="163">
        <f t="shared" ref="C11:I11" si="0">C12+C36+C40</f>
        <v>355493.19099999999</v>
      </c>
      <c r="D11" s="156">
        <f t="shared" si="0"/>
        <v>579187.88410999998</v>
      </c>
      <c r="E11" s="163">
        <f t="shared" si="0"/>
        <v>119264.015</v>
      </c>
      <c r="F11" s="163">
        <f t="shared" si="0"/>
        <v>1053945.09011</v>
      </c>
      <c r="G11" s="163">
        <f>G12+G36+G40</f>
        <v>153801.95177000001</v>
      </c>
      <c r="H11" s="163">
        <f t="shared" si="0"/>
        <v>275479.22438999999</v>
      </c>
      <c r="I11" s="163">
        <f t="shared" si="0"/>
        <v>49505.216110000001</v>
      </c>
      <c r="J11" s="163">
        <f>J12+J36+J40</f>
        <v>478786.39226999995</v>
      </c>
      <c r="K11" s="43">
        <f>J11*100/F11</f>
        <v>45.428020564148099</v>
      </c>
      <c r="L11" s="54"/>
    </row>
    <row r="12" spans="1:13" ht="120.75" customHeight="1">
      <c r="A12" s="52" t="s">
        <v>98</v>
      </c>
      <c r="B12" s="54" t="s">
        <v>55</v>
      </c>
      <c r="C12" s="164">
        <f>286252.0649</f>
        <v>286252.0649</v>
      </c>
      <c r="D12" s="164">
        <v>579187.88410999998</v>
      </c>
      <c r="E12" s="164">
        <v>119264.015</v>
      </c>
      <c r="F12" s="165">
        <f>E12+D12+C12</f>
        <v>984703.96401</v>
      </c>
      <c r="G12" s="164">
        <v>121841.55506</v>
      </c>
      <c r="H12" s="164">
        <v>275479.22438999999</v>
      </c>
      <c r="I12" s="164">
        <v>49505.216110000001</v>
      </c>
      <c r="J12" s="165">
        <f>G12+H12+I12</f>
        <v>446825.99555999995</v>
      </c>
      <c r="K12" s="116">
        <f>J12*100/F12</f>
        <v>45.376682931222796</v>
      </c>
      <c r="L12" s="54" t="s">
        <v>223</v>
      </c>
    </row>
    <row r="13" spans="1:13" ht="56.25">
      <c r="A13" s="60"/>
      <c r="B13" s="61"/>
      <c r="C13" s="166"/>
      <c r="D13" s="166"/>
      <c r="E13" s="166"/>
      <c r="F13" s="167"/>
      <c r="G13" s="166"/>
      <c r="H13" s="166"/>
      <c r="I13" s="166"/>
      <c r="J13" s="167"/>
      <c r="K13" s="117"/>
      <c r="L13" s="61" t="s">
        <v>224</v>
      </c>
    </row>
    <row r="14" spans="1:13" ht="93.75" hidden="1">
      <c r="A14" s="60"/>
      <c r="B14" s="61"/>
      <c r="C14" s="166"/>
      <c r="D14" s="166"/>
      <c r="E14" s="166"/>
      <c r="F14" s="167"/>
      <c r="G14" s="166"/>
      <c r="H14" s="166"/>
      <c r="I14" s="166"/>
      <c r="J14" s="167"/>
      <c r="K14" s="117"/>
      <c r="L14" s="130" t="s">
        <v>147</v>
      </c>
    </row>
    <row r="15" spans="1:13" ht="396" customHeight="1">
      <c r="A15" s="62"/>
      <c r="B15" s="61"/>
      <c r="C15" s="166"/>
      <c r="D15" s="166"/>
      <c r="E15" s="166"/>
      <c r="F15" s="167"/>
      <c r="G15" s="166"/>
      <c r="H15" s="166"/>
      <c r="I15" s="166"/>
      <c r="J15" s="167"/>
      <c r="K15" s="117"/>
      <c r="L15" s="61" t="s">
        <v>225</v>
      </c>
    </row>
    <row r="16" spans="1:13" ht="343.5" hidden="1" customHeight="1">
      <c r="A16" s="62"/>
      <c r="B16" s="61"/>
      <c r="C16" s="166"/>
      <c r="D16" s="166"/>
      <c r="E16" s="166"/>
      <c r="F16" s="167"/>
      <c r="G16" s="166"/>
      <c r="H16" s="166"/>
      <c r="I16" s="166"/>
      <c r="J16" s="167"/>
      <c r="K16" s="117"/>
      <c r="L16" s="130" t="s">
        <v>148</v>
      </c>
    </row>
    <row r="17" spans="1:12" ht="80.25" customHeight="1">
      <c r="A17" s="62"/>
      <c r="B17" s="61"/>
      <c r="C17" s="166"/>
      <c r="D17" s="166"/>
      <c r="E17" s="166"/>
      <c r="F17" s="167"/>
      <c r="G17" s="166"/>
      <c r="H17" s="166"/>
      <c r="I17" s="166"/>
      <c r="J17" s="167"/>
      <c r="K17" s="117"/>
      <c r="L17" s="61" t="s">
        <v>226</v>
      </c>
    </row>
    <row r="18" spans="1:12" ht="47.25" customHeight="1">
      <c r="A18" s="62"/>
      <c r="B18" s="61"/>
      <c r="C18" s="166"/>
      <c r="D18" s="166"/>
      <c r="E18" s="166"/>
      <c r="F18" s="167"/>
      <c r="G18" s="166"/>
      <c r="H18" s="166"/>
      <c r="I18" s="166"/>
      <c r="J18" s="167"/>
      <c r="K18" s="117"/>
      <c r="L18" s="148" t="s">
        <v>227</v>
      </c>
    </row>
    <row r="19" spans="1:12" ht="42" hidden="1" customHeight="1">
      <c r="A19" s="62"/>
      <c r="B19" s="61"/>
      <c r="C19" s="166"/>
      <c r="D19" s="166"/>
      <c r="E19" s="166"/>
      <c r="F19" s="167"/>
      <c r="G19" s="166"/>
      <c r="H19" s="166"/>
      <c r="I19" s="166"/>
      <c r="J19" s="167"/>
      <c r="K19" s="117"/>
      <c r="L19" s="130" t="s">
        <v>149</v>
      </c>
    </row>
    <row r="20" spans="1:12" ht="48" hidden="1" customHeight="1">
      <c r="A20" s="62"/>
      <c r="B20" s="61"/>
      <c r="C20" s="166"/>
      <c r="D20" s="166"/>
      <c r="E20" s="166"/>
      <c r="F20" s="167"/>
      <c r="G20" s="166"/>
      <c r="H20" s="166"/>
      <c r="I20" s="166"/>
      <c r="J20" s="167"/>
      <c r="K20" s="117"/>
      <c r="L20" s="131"/>
    </row>
    <row r="21" spans="1:12" ht="121.5" customHeight="1">
      <c r="A21" s="62"/>
      <c r="B21" s="61"/>
      <c r="C21" s="166"/>
      <c r="D21" s="166"/>
      <c r="E21" s="166"/>
      <c r="F21" s="167"/>
      <c r="G21" s="166"/>
      <c r="H21" s="166"/>
      <c r="I21" s="166"/>
      <c r="J21" s="167"/>
      <c r="K21" s="117"/>
      <c r="L21" s="61" t="s">
        <v>228</v>
      </c>
    </row>
    <row r="22" spans="1:12" ht="64.5" customHeight="1">
      <c r="A22" s="62"/>
      <c r="B22" s="61"/>
      <c r="C22" s="166"/>
      <c r="D22" s="166"/>
      <c r="E22" s="166"/>
      <c r="F22" s="167"/>
      <c r="G22" s="166"/>
      <c r="H22" s="166"/>
      <c r="I22" s="166"/>
      <c r="J22" s="167"/>
      <c r="K22" s="117"/>
      <c r="L22" s="148" t="s">
        <v>229</v>
      </c>
    </row>
    <row r="23" spans="1:12" ht="59.25" customHeight="1">
      <c r="A23" s="62"/>
      <c r="B23" s="61"/>
      <c r="C23" s="166"/>
      <c r="D23" s="166"/>
      <c r="E23" s="166"/>
      <c r="F23" s="167"/>
      <c r="G23" s="166"/>
      <c r="H23" s="166"/>
      <c r="I23" s="166"/>
      <c r="J23" s="167"/>
      <c r="K23" s="117"/>
      <c r="L23" s="61" t="s">
        <v>230</v>
      </c>
    </row>
    <row r="24" spans="1:12" ht="339.75" customHeight="1">
      <c r="A24" s="62"/>
      <c r="B24" s="61"/>
      <c r="C24" s="166"/>
      <c r="D24" s="166"/>
      <c r="E24" s="166"/>
      <c r="F24" s="167"/>
      <c r="G24" s="166"/>
      <c r="H24" s="166"/>
      <c r="I24" s="166"/>
      <c r="J24" s="167"/>
      <c r="K24" s="44"/>
      <c r="L24" s="206" t="s">
        <v>231</v>
      </c>
    </row>
    <row r="25" spans="1:12" ht="114.75" customHeight="1">
      <c r="A25" s="62"/>
      <c r="B25" s="61"/>
      <c r="C25" s="166"/>
      <c r="D25" s="166"/>
      <c r="E25" s="166"/>
      <c r="F25" s="167"/>
      <c r="G25" s="166"/>
      <c r="H25" s="166"/>
      <c r="I25" s="166"/>
      <c r="J25" s="167"/>
      <c r="K25" s="44"/>
      <c r="L25" s="206" t="s">
        <v>232</v>
      </c>
    </row>
    <row r="26" spans="1:12" ht="192.75" customHeight="1">
      <c r="A26" s="62"/>
      <c r="B26" s="61"/>
      <c r="C26" s="166"/>
      <c r="D26" s="166"/>
      <c r="E26" s="166"/>
      <c r="F26" s="167"/>
      <c r="G26" s="166"/>
      <c r="H26" s="166"/>
      <c r="I26" s="166"/>
      <c r="J26" s="167"/>
      <c r="K26" s="44"/>
      <c r="L26" s="206" t="s">
        <v>233</v>
      </c>
    </row>
    <row r="27" spans="1:12" ht="141.75" customHeight="1">
      <c r="A27" s="62"/>
      <c r="B27" s="61"/>
      <c r="C27" s="166"/>
      <c r="D27" s="166"/>
      <c r="E27" s="166"/>
      <c r="F27" s="167"/>
      <c r="G27" s="166"/>
      <c r="H27" s="166"/>
      <c r="I27" s="166"/>
      <c r="J27" s="167"/>
      <c r="K27" s="44"/>
      <c r="L27" s="206" t="s">
        <v>234</v>
      </c>
    </row>
    <row r="28" spans="1:12" ht="252" hidden="1" customHeight="1">
      <c r="A28" s="62"/>
      <c r="B28" s="61"/>
      <c r="C28" s="166"/>
      <c r="D28" s="166"/>
      <c r="E28" s="166"/>
      <c r="F28" s="167"/>
      <c r="G28" s="166"/>
      <c r="H28" s="166"/>
      <c r="I28" s="166"/>
      <c r="J28" s="167"/>
      <c r="K28" s="44"/>
      <c r="L28" s="132"/>
    </row>
    <row r="29" spans="1:12" ht="207.75" customHeight="1">
      <c r="A29" s="62"/>
      <c r="B29" s="61"/>
      <c r="C29" s="166"/>
      <c r="D29" s="166"/>
      <c r="E29" s="166"/>
      <c r="F29" s="167"/>
      <c r="G29" s="166"/>
      <c r="H29" s="166"/>
      <c r="I29" s="166"/>
      <c r="J29" s="167"/>
      <c r="K29" s="44"/>
      <c r="L29" s="206" t="s">
        <v>236</v>
      </c>
    </row>
    <row r="30" spans="1:12" ht="80.25" customHeight="1">
      <c r="A30" s="62"/>
      <c r="B30" s="61"/>
      <c r="C30" s="166"/>
      <c r="D30" s="166"/>
      <c r="E30" s="166"/>
      <c r="F30" s="167"/>
      <c r="G30" s="166"/>
      <c r="H30" s="166"/>
      <c r="I30" s="166"/>
      <c r="J30" s="167"/>
      <c r="K30" s="44"/>
      <c r="L30" s="206" t="s">
        <v>235</v>
      </c>
    </row>
    <row r="31" spans="1:12" ht="83.25" customHeight="1">
      <c r="A31" s="62"/>
      <c r="B31" s="61"/>
      <c r="C31" s="166"/>
      <c r="D31" s="166"/>
      <c r="E31" s="166"/>
      <c r="F31" s="167"/>
      <c r="G31" s="166"/>
      <c r="H31" s="166"/>
      <c r="I31" s="166"/>
      <c r="J31" s="167"/>
      <c r="K31" s="44"/>
      <c r="L31" s="206" t="s">
        <v>237</v>
      </c>
    </row>
    <row r="32" spans="1:12" ht="25.5" hidden="1" customHeight="1">
      <c r="A32" s="62"/>
      <c r="B32" s="61"/>
      <c r="C32" s="166"/>
      <c r="D32" s="166"/>
      <c r="E32" s="166"/>
      <c r="F32" s="167"/>
      <c r="G32" s="166"/>
      <c r="H32" s="166"/>
      <c r="I32" s="166"/>
      <c r="J32" s="167"/>
      <c r="K32" s="44"/>
      <c r="L32" s="132" t="s">
        <v>144</v>
      </c>
    </row>
    <row r="33" spans="1:12" ht="151.5" customHeight="1">
      <c r="A33" s="63"/>
      <c r="B33" s="61"/>
      <c r="C33" s="166"/>
      <c r="D33" s="166"/>
      <c r="E33" s="166"/>
      <c r="F33" s="167"/>
      <c r="G33" s="166"/>
      <c r="H33" s="166"/>
      <c r="I33" s="166"/>
      <c r="J33" s="167"/>
      <c r="K33" s="44"/>
      <c r="L33" s="206" t="s">
        <v>238</v>
      </c>
    </row>
    <row r="34" spans="1:12" ht="123" customHeight="1">
      <c r="A34" s="63"/>
      <c r="B34" s="61"/>
      <c r="C34" s="166"/>
      <c r="D34" s="166"/>
      <c r="E34" s="166"/>
      <c r="F34" s="167"/>
      <c r="G34" s="166"/>
      <c r="H34" s="166"/>
      <c r="I34" s="166"/>
      <c r="J34" s="167"/>
      <c r="K34" s="44"/>
      <c r="L34" s="206" t="s">
        <v>239</v>
      </c>
    </row>
    <row r="35" spans="1:12" ht="157.5" hidden="1" customHeight="1">
      <c r="A35" s="64"/>
      <c r="B35" s="61"/>
      <c r="C35" s="166"/>
      <c r="D35" s="168"/>
      <c r="E35" s="166"/>
      <c r="F35" s="167"/>
      <c r="G35" s="166"/>
      <c r="H35" s="166"/>
      <c r="I35" s="166"/>
      <c r="J35" s="167"/>
      <c r="K35" s="44"/>
      <c r="L35" s="133"/>
    </row>
    <row r="36" spans="1:12" ht="265.5" customHeight="1">
      <c r="A36" s="52" t="s">
        <v>99</v>
      </c>
      <c r="B36" s="65" t="s">
        <v>12</v>
      </c>
      <c r="C36" s="169">
        <v>68988.126099999994</v>
      </c>
      <c r="D36" s="169"/>
      <c r="E36" s="169"/>
      <c r="F36" s="170">
        <f>E36+D36+C36</f>
        <v>68988.126099999994</v>
      </c>
      <c r="G36" s="169">
        <v>31843.39471</v>
      </c>
      <c r="H36" s="169"/>
      <c r="I36" s="169"/>
      <c r="J36" s="161">
        <f>I36+H36+G36</f>
        <v>31843.39471</v>
      </c>
      <c r="K36" s="116">
        <f>J36*100/F36</f>
        <v>46.157790492587395</v>
      </c>
      <c r="L36" s="54" t="s">
        <v>240</v>
      </c>
    </row>
    <row r="37" spans="1:12" ht="42" hidden="1" customHeight="1">
      <c r="A37" s="60"/>
      <c r="B37" s="66"/>
      <c r="C37" s="171"/>
      <c r="D37" s="171"/>
      <c r="E37" s="171"/>
      <c r="F37" s="172"/>
      <c r="G37" s="171"/>
      <c r="H37" s="171"/>
      <c r="I37" s="171"/>
      <c r="J37" s="173"/>
      <c r="K37" s="117"/>
      <c r="L37" s="61" t="s">
        <v>241</v>
      </c>
    </row>
    <row r="38" spans="1:12" ht="56.25">
      <c r="A38" s="63"/>
      <c r="B38" s="66"/>
      <c r="C38" s="171"/>
      <c r="D38" s="171"/>
      <c r="E38" s="171"/>
      <c r="F38" s="172"/>
      <c r="G38" s="171"/>
      <c r="H38" s="171"/>
      <c r="I38" s="171"/>
      <c r="J38" s="173"/>
      <c r="K38" s="117"/>
      <c r="L38" s="61" t="s">
        <v>242</v>
      </c>
    </row>
    <row r="39" spans="1:12" ht="176.25" customHeight="1">
      <c r="A39" s="64"/>
      <c r="B39" s="67"/>
      <c r="C39" s="174"/>
      <c r="D39" s="174"/>
      <c r="E39" s="171"/>
      <c r="F39" s="172"/>
      <c r="G39" s="171"/>
      <c r="H39" s="171"/>
      <c r="I39" s="171"/>
      <c r="J39" s="173"/>
      <c r="K39" s="118"/>
      <c r="L39" s="61" t="s">
        <v>283</v>
      </c>
    </row>
    <row r="40" spans="1:12" ht="288" customHeight="1">
      <c r="A40" s="68" t="s">
        <v>100</v>
      </c>
      <c r="B40" s="69" t="s">
        <v>58</v>
      </c>
      <c r="C40" s="175">
        <v>253</v>
      </c>
      <c r="D40" s="176"/>
      <c r="E40" s="175"/>
      <c r="F40" s="163">
        <f>E40+D40+C40</f>
        <v>253</v>
      </c>
      <c r="G40" s="162">
        <v>117.002</v>
      </c>
      <c r="H40" s="162"/>
      <c r="I40" s="162"/>
      <c r="J40" s="158">
        <f>I40+H40+G40</f>
        <v>117.002</v>
      </c>
      <c r="K40" s="111">
        <f>J40*100/F40</f>
        <v>46.245849802371538</v>
      </c>
      <c r="L40" s="54" t="s">
        <v>243</v>
      </c>
    </row>
    <row r="41" spans="1:12" ht="173.25" customHeight="1">
      <c r="A41" s="70" t="s">
        <v>49</v>
      </c>
      <c r="B41" s="71" t="s">
        <v>127</v>
      </c>
      <c r="C41" s="170">
        <v>6828.86</v>
      </c>
      <c r="D41" s="170">
        <v>390</v>
      </c>
      <c r="E41" s="169"/>
      <c r="F41" s="170">
        <f>E41+D41+C41</f>
        <v>7218.86</v>
      </c>
      <c r="G41" s="170">
        <v>1891.2515100000001</v>
      </c>
      <c r="H41" s="170">
        <v>316.59512999999998</v>
      </c>
      <c r="I41" s="170"/>
      <c r="J41" s="170">
        <f>I41+H41+G41</f>
        <v>2207.8466400000002</v>
      </c>
      <c r="K41" s="112">
        <f>J41*100/F41</f>
        <v>30.584422471138105</v>
      </c>
      <c r="L41" s="54" t="s">
        <v>284</v>
      </c>
    </row>
    <row r="42" spans="1:12" ht="56.25">
      <c r="A42" s="70" t="s">
        <v>50</v>
      </c>
      <c r="B42" s="72" t="s">
        <v>126</v>
      </c>
      <c r="C42" s="163">
        <f t="shared" ref="C42:I42" si="1">C43+C50+C60+C63+C64</f>
        <v>95657.827000000005</v>
      </c>
      <c r="D42" s="163">
        <f t="shared" si="1"/>
        <v>1392.1480000000001</v>
      </c>
      <c r="E42" s="163">
        <f t="shared" si="1"/>
        <v>15307.99</v>
      </c>
      <c r="F42" s="163">
        <f>F43+F50+F60+F63+F64</f>
        <v>112357.96500000001</v>
      </c>
      <c r="G42" s="163">
        <f t="shared" si="1"/>
        <v>34964.746680000004</v>
      </c>
      <c r="H42" s="163">
        <f t="shared" si="1"/>
        <v>48.9</v>
      </c>
      <c r="I42" s="163">
        <f t="shared" si="1"/>
        <v>2553.8736600000002</v>
      </c>
      <c r="J42" s="163">
        <f>I42+H42+G42</f>
        <v>37567.520340000003</v>
      </c>
      <c r="K42" s="43">
        <f>J42*100/F42</f>
        <v>33.435564928574493</v>
      </c>
      <c r="L42" s="124"/>
    </row>
    <row r="43" spans="1:12" ht="132.75" customHeight="1">
      <c r="A43" s="52" t="s">
        <v>101</v>
      </c>
      <c r="B43" s="73" t="s">
        <v>15</v>
      </c>
      <c r="C43" s="159">
        <v>28348.32</v>
      </c>
      <c r="D43" s="159">
        <v>1004.638</v>
      </c>
      <c r="E43" s="159">
        <v>10157.99</v>
      </c>
      <c r="F43" s="161">
        <f>E43+D43+C43</f>
        <v>39510.948000000004</v>
      </c>
      <c r="G43" s="159">
        <v>10836.45126</v>
      </c>
      <c r="H43" s="159">
        <v>47.39</v>
      </c>
      <c r="I43" s="159">
        <v>479.11113</v>
      </c>
      <c r="J43" s="161">
        <f>I43+H43+G43</f>
        <v>11362.95239</v>
      </c>
      <c r="K43" s="116">
        <f>J43*100/F43</f>
        <v>28.758997101259123</v>
      </c>
      <c r="L43" s="54" t="s">
        <v>256</v>
      </c>
    </row>
    <row r="44" spans="1:12" ht="409.5" customHeight="1">
      <c r="A44" s="60"/>
      <c r="B44" s="75"/>
      <c r="C44" s="207"/>
      <c r="D44" s="207"/>
      <c r="E44" s="207"/>
      <c r="F44" s="208"/>
      <c r="G44" s="207"/>
      <c r="H44" s="207"/>
      <c r="I44" s="207"/>
      <c r="J44" s="208"/>
      <c r="K44" s="117"/>
      <c r="L44" s="61" t="s">
        <v>257</v>
      </c>
    </row>
    <row r="45" spans="1:12" ht="95.25" customHeight="1">
      <c r="A45" s="60"/>
      <c r="B45" s="75"/>
      <c r="C45" s="207"/>
      <c r="D45" s="207"/>
      <c r="E45" s="207"/>
      <c r="F45" s="208"/>
      <c r="G45" s="207"/>
      <c r="H45" s="207"/>
      <c r="I45" s="207"/>
      <c r="J45" s="208"/>
      <c r="K45" s="117"/>
      <c r="L45" s="61" t="s">
        <v>285</v>
      </c>
    </row>
    <row r="46" spans="1:12" ht="60" customHeight="1">
      <c r="A46" s="60"/>
      <c r="B46" s="75"/>
      <c r="C46" s="207"/>
      <c r="D46" s="207"/>
      <c r="E46" s="207"/>
      <c r="F46" s="208"/>
      <c r="G46" s="207"/>
      <c r="H46" s="207"/>
      <c r="I46" s="207"/>
      <c r="J46" s="208"/>
      <c r="K46" s="117"/>
      <c r="L46" s="61" t="s">
        <v>258</v>
      </c>
    </row>
    <row r="47" spans="1:12" ht="81.75" customHeight="1">
      <c r="A47" s="60"/>
      <c r="B47" s="75"/>
      <c r="C47" s="207"/>
      <c r="D47" s="207"/>
      <c r="E47" s="207"/>
      <c r="F47" s="208"/>
      <c r="G47" s="207"/>
      <c r="H47" s="207"/>
      <c r="I47" s="207"/>
      <c r="J47" s="208"/>
      <c r="K47" s="117"/>
      <c r="L47" s="148" t="s">
        <v>286</v>
      </c>
    </row>
    <row r="48" spans="1:12" ht="60" customHeight="1">
      <c r="A48" s="60"/>
      <c r="B48" s="75"/>
      <c r="C48" s="207"/>
      <c r="D48" s="207"/>
      <c r="E48" s="207"/>
      <c r="F48" s="208"/>
      <c r="G48" s="207"/>
      <c r="H48" s="207"/>
      <c r="I48" s="207"/>
      <c r="J48" s="208"/>
      <c r="K48" s="117"/>
      <c r="L48" s="148" t="s">
        <v>259</v>
      </c>
    </row>
    <row r="49" spans="1:12" ht="80.25" customHeight="1">
      <c r="A49" s="74"/>
      <c r="B49" s="75"/>
      <c r="C49" s="207"/>
      <c r="D49" s="207"/>
      <c r="E49" s="207"/>
      <c r="F49" s="208"/>
      <c r="G49" s="207"/>
      <c r="H49" s="207"/>
      <c r="I49" s="207"/>
      <c r="J49" s="208"/>
      <c r="K49" s="117"/>
      <c r="L49" s="149" t="s">
        <v>260</v>
      </c>
    </row>
    <row r="50" spans="1:12" ht="245.25" customHeight="1">
      <c r="A50" s="52" t="s">
        <v>102</v>
      </c>
      <c r="B50" s="76" t="s">
        <v>14</v>
      </c>
      <c r="C50" s="169">
        <v>42042.951000000001</v>
      </c>
      <c r="D50" s="169">
        <v>387.51</v>
      </c>
      <c r="E50" s="169">
        <v>5150</v>
      </c>
      <c r="F50" s="170">
        <f>E50+D50+C50</f>
        <v>47580.461000000003</v>
      </c>
      <c r="G50" s="169">
        <v>13298.099099999999</v>
      </c>
      <c r="H50" s="169">
        <v>1.51</v>
      </c>
      <c r="I50" s="169">
        <v>2074.76253</v>
      </c>
      <c r="J50" s="170">
        <f>G50+I50+H50</f>
        <v>15374.37163</v>
      </c>
      <c r="K50" s="112">
        <f>J50*100/F50</f>
        <v>32.312363745277707</v>
      </c>
      <c r="L50" s="77" t="s">
        <v>287</v>
      </c>
    </row>
    <row r="51" spans="1:12" ht="56.25">
      <c r="A51" s="60"/>
      <c r="B51" s="78"/>
      <c r="C51" s="209"/>
      <c r="D51" s="209"/>
      <c r="E51" s="209"/>
      <c r="F51" s="210"/>
      <c r="G51" s="209"/>
      <c r="H51" s="209"/>
      <c r="I51" s="209"/>
      <c r="J51" s="210"/>
      <c r="K51" s="119"/>
      <c r="L51" s="148" t="s">
        <v>250</v>
      </c>
    </row>
    <row r="52" spans="1:12" ht="138" customHeight="1">
      <c r="A52" s="60"/>
      <c r="B52" s="78"/>
      <c r="C52" s="209"/>
      <c r="D52" s="209"/>
      <c r="E52" s="209"/>
      <c r="F52" s="210"/>
      <c r="G52" s="209"/>
      <c r="H52" s="209"/>
      <c r="I52" s="209"/>
      <c r="J52" s="210"/>
      <c r="K52" s="119"/>
      <c r="L52" s="148" t="s">
        <v>251</v>
      </c>
    </row>
    <row r="53" spans="1:12" ht="396" customHeight="1">
      <c r="A53" s="60"/>
      <c r="B53" s="78"/>
      <c r="C53" s="209"/>
      <c r="D53" s="209"/>
      <c r="E53" s="209"/>
      <c r="F53" s="210"/>
      <c r="G53" s="209"/>
      <c r="H53" s="209"/>
      <c r="I53" s="209"/>
      <c r="J53" s="210"/>
      <c r="K53" s="119"/>
      <c r="L53" s="148" t="s">
        <v>288</v>
      </c>
    </row>
    <row r="54" spans="1:12" ht="113.25" customHeight="1">
      <c r="A54" s="60"/>
      <c r="B54" s="78"/>
      <c r="C54" s="209"/>
      <c r="D54" s="209"/>
      <c r="E54" s="209"/>
      <c r="F54" s="210"/>
      <c r="G54" s="209"/>
      <c r="H54" s="209"/>
      <c r="I54" s="209"/>
      <c r="J54" s="210"/>
      <c r="K54" s="119"/>
      <c r="L54" s="61" t="s">
        <v>252</v>
      </c>
    </row>
    <row r="55" spans="1:12" ht="41.25" customHeight="1">
      <c r="A55" s="60"/>
      <c r="B55" s="78"/>
      <c r="C55" s="209"/>
      <c r="D55" s="209"/>
      <c r="E55" s="209"/>
      <c r="F55" s="210"/>
      <c r="G55" s="209"/>
      <c r="H55" s="209"/>
      <c r="I55" s="209"/>
      <c r="J55" s="210"/>
      <c r="K55" s="119"/>
      <c r="L55" s="148" t="s">
        <v>253</v>
      </c>
    </row>
    <row r="56" spans="1:12" ht="56.25" customHeight="1">
      <c r="A56" s="60"/>
      <c r="B56" s="78"/>
      <c r="C56" s="209"/>
      <c r="D56" s="209"/>
      <c r="E56" s="209"/>
      <c r="F56" s="210"/>
      <c r="G56" s="209"/>
      <c r="H56" s="209"/>
      <c r="I56" s="209"/>
      <c r="J56" s="210"/>
      <c r="K56" s="119"/>
      <c r="L56" s="148" t="s">
        <v>254</v>
      </c>
    </row>
    <row r="57" spans="1:12" ht="142.5" hidden="1" customHeight="1">
      <c r="A57" s="60"/>
      <c r="B57" s="78"/>
      <c r="C57" s="209"/>
      <c r="D57" s="209"/>
      <c r="E57" s="209"/>
      <c r="F57" s="210"/>
      <c r="G57" s="209"/>
      <c r="H57" s="209"/>
      <c r="I57" s="209"/>
      <c r="J57" s="210"/>
      <c r="K57" s="119"/>
      <c r="L57" s="131" t="s">
        <v>160</v>
      </c>
    </row>
    <row r="58" spans="1:12" ht="171.75" customHeight="1">
      <c r="A58" s="60"/>
      <c r="B58" s="78"/>
      <c r="C58" s="209"/>
      <c r="D58" s="209"/>
      <c r="E58" s="209"/>
      <c r="F58" s="210"/>
      <c r="G58" s="209"/>
      <c r="H58" s="209"/>
      <c r="I58" s="209"/>
      <c r="J58" s="210"/>
      <c r="K58" s="119"/>
      <c r="L58" s="148" t="s">
        <v>289</v>
      </c>
    </row>
    <row r="59" spans="1:12" ht="79.5" customHeight="1">
      <c r="A59" s="60"/>
      <c r="B59" s="78"/>
      <c r="C59" s="209"/>
      <c r="D59" s="209"/>
      <c r="E59" s="209"/>
      <c r="F59" s="210"/>
      <c r="G59" s="209"/>
      <c r="H59" s="209"/>
      <c r="I59" s="209"/>
      <c r="J59" s="210"/>
      <c r="K59" s="119"/>
      <c r="L59" s="148" t="s">
        <v>255</v>
      </c>
    </row>
    <row r="60" spans="1:12" ht="304.5" customHeight="1">
      <c r="A60" s="52" t="s">
        <v>103</v>
      </c>
      <c r="B60" s="53" t="s">
        <v>16</v>
      </c>
      <c r="C60" s="169">
        <v>1447</v>
      </c>
      <c r="D60" s="169"/>
      <c r="E60" s="169"/>
      <c r="F60" s="170">
        <f>E60+D60+C60</f>
        <v>1447</v>
      </c>
      <c r="G60" s="169">
        <v>385.73509999999999</v>
      </c>
      <c r="H60" s="169"/>
      <c r="I60" s="169"/>
      <c r="J60" s="170">
        <f>G60+H60+I60</f>
        <v>385.73509999999999</v>
      </c>
      <c r="K60" s="112">
        <f>J60/F60*100</f>
        <v>26.657574291637872</v>
      </c>
      <c r="L60" s="54" t="s">
        <v>247</v>
      </c>
    </row>
    <row r="61" spans="1:12" ht="193.5" customHeight="1">
      <c r="A61" s="60"/>
      <c r="B61" s="110"/>
      <c r="C61" s="209"/>
      <c r="D61" s="209"/>
      <c r="E61" s="209"/>
      <c r="F61" s="210"/>
      <c r="G61" s="209"/>
      <c r="H61" s="209"/>
      <c r="I61" s="209"/>
      <c r="J61" s="210"/>
      <c r="K61" s="119"/>
      <c r="L61" s="61" t="s">
        <v>248</v>
      </c>
    </row>
    <row r="62" spans="1:12" ht="155.25" customHeight="1">
      <c r="A62" s="60"/>
      <c r="B62" s="80"/>
      <c r="C62" s="211"/>
      <c r="D62" s="211"/>
      <c r="E62" s="211"/>
      <c r="F62" s="212"/>
      <c r="G62" s="211"/>
      <c r="H62" s="211"/>
      <c r="I62" s="211"/>
      <c r="J62" s="212"/>
      <c r="K62" s="120"/>
      <c r="L62" s="79" t="s">
        <v>249</v>
      </c>
    </row>
    <row r="63" spans="1:12" ht="151.5" customHeight="1">
      <c r="A63" s="52" t="s">
        <v>104</v>
      </c>
      <c r="B63" s="81" t="s">
        <v>60</v>
      </c>
      <c r="C63" s="175">
        <v>21594.9</v>
      </c>
      <c r="D63" s="175"/>
      <c r="E63" s="175"/>
      <c r="F63" s="163">
        <f>E63+D63+C63</f>
        <v>21594.9</v>
      </c>
      <c r="G63" s="162">
        <v>9832.6142199999995</v>
      </c>
      <c r="H63" s="162"/>
      <c r="I63" s="162"/>
      <c r="J63" s="158">
        <f>I63+H63+G63</f>
        <v>9832.6142199999995</v>
      </c>
      <c r="K63" s="111">
        <f>J63*100/F63</f>
        <v>45.532112767366364</v>
      </c>
      <c r="L63" s="124" t="s">
        <v>246</v>
      </c>
    </row>
    <row r="64" spans="1:12" ht="61.5" customHeight="1">
      <c r="A64" s="52" t="s">
        <v>105</v>
      </c>
      <c r="B64" s="108" t="s">
        <v>18</v>
      </c>
      <c r="C64" s="169">
        <v>2224.6559999999999</v>
      </c>
      <c r="D64" s="169"/>
      <c r="E64" s="170"/>
      <c r="F64" s="170">
        <f>E64+D64+C64</f>
        <v>2224.6559999999999</v>
      </c>
      <c r="G64" s="169">
        <v>611.84699999999998</v>
      </c>
      <c r="H64" s="169"/>
      <c r="I64" s="169"/>
      <c r="J64" s="170">
        <f>I64+H64+G64</f>
        <v>611.84699999999998</v>
      </c>
      <c r="K64" s="112">
        <f>J64*100/F64</f>
        <v>27.502993721276457</v>
      </c>
      <c r="L64" s="54" t="s">
        <v>244</v>
      </c>
    </row>
    <row r="65" spans="1:17" ht="272.25" customHeight="1">
      <c r="A65" s="60"/>
      <c r="B65" s="109"/>
      <c r="C65" s="171"/>
      <c r="D65" s="179"/>
      <c r="E65" s="172"/>
      <c r="F65" s="172"/>
      <c r="G65" s="171"/>
      <c r="H65" s="171"/>
      <c r="I65" s="171"/>
      <c r="J65" s="178"/>
      <c r="K65" s="120"/>
      <c r="L65" s="149" t="s">
        <v>245</v>
      </c>
    </row>
    <row r="66" spans="1:17" ht="228.75" customHeight="1">
      <c r="A66" s="70" t="s">
        <v>52</v>
      </c>
      <c r="B66" s="253" t="s">
        <v>116</v>
      </c>
      <c r="C66" s="170">
        <v>6669.1270000000004</v>
      </c>
      <c r="D66" s="170"/>
      <c r="E66" s="169"/>
      <c r="F66" s="170">
        <f>E66+D66+C66</f>
        <v>6669.1270000000004</v>
      </c>
      <c r="G66" s="170">
        <v>1161.3203699999999</v>
      </c>
      <c r="H66" s="170"/>
      <c r="I66" s="170"/>
      <c r="J66" s="170">
        <f>I66+H66+G66</f>
        <v>1161.3203699999999</v>
      </c>
      <c r="K66" s="112">
        <f>J66*100/F66</f>
        <v>17.413379142427484</v>
      </c>
      <c r="L66" s="77" t="s">
        <v>188</v>
      </c>
    </row>
    <row r="67" spans="1:17" ht="206.25" customHeight="1">
      <c r="A67" s="83"/>
      <c r="B67" s="254"/>
      <c r="C67" s="172"/>
      <c r="D67" s="172"/>
      <c r="E67" s="171"/>
      <c r="F67" s="172"/>
      <c r="G67" s="172"/>
      <c r="H67" s="172"/>
      <c r="I67" s="172"/>
      <c r="J67" s="172"/>
      <c r="K67" s="119"/>
      <c r="L67" s="148" t="s">
        <v>189</v>
      </c>
    </row>
    <row r="68" spans="1:17" ht="398.25" customHeight="1">
      <c r="A68" s="63"/>
      <c r="B68" s="254"/>
      <c r="C68" s="172"/>
      <c r="D68" s="172"/>
      <c r="E68" s="171"/>
      <c r="F68" s="172"/>
      <c r="G68" s="172"/>
      <c r="H68" s="172"/>
      <c r="I68" s="172"/>
      <c r="J68" s="172"/>
      <c r="K68" s="119"/>
      <c r="L68" s="61" t="s">
        <v>290</v>
      </c>
    </row>
    <row r="69" spans="1:17" ht="231.75" customHeight="1">
      <c r="A69" s="64"/>
      <c r="B69" s="84"/>
      <c r="C69" s="178"/>
      <c r="D69" s="178"/>
      <c r="E69" s="174"/>
      <c r="F69" s="178"/>
      <c r="G69" s="178"/>
      <c r="H69" s="178"/>
      <c r="I69" s="178"/>
      <c r="J69" s="178"/>
      <c r="K69" s="120"/>
      <c r="L69" s="149" t="s">
        <v>187</v>
      </c>
    </row>
    <row r="70" spans="1:17" ht="56.25">
      <c r="A70" s="57" t="s">
        <v>53</v>
      </c>
      <c r="B70" s="58" t="s">
        <v>117</v>
      </c>
      <c r="C70" s="163">
        <f>C72+C73+C71</f>
        <v>9667.018</v>
      </c>
      <c r="D70" s="163">
        <f>D72+D73+D71</f>
        <v>71621</v>
      </c>
      <c r="E70" s="163">
        <f>E72+E73+E71</f>
        <v>5970</v>
      </c>
      <c r="F70" s="163">
        <f t="shared" ref="F70:I70" si="2">F72+F73+F71</f>
        <v>87258.017999999996</v>
      </c>
      <c r="G70" s="163">
        <f t="shared" si="2"/>
        <v>4530.7570099999994</v>
      </c>
      <c r="H70" s="163">
        <f>H72+H73+H71-0.01</f>
        <v>29124.285720000003</v>
      </c>
      <c r="I70" s="163">
        <f t="shared" si="2"/>
        <v>0</v>
      </c>
      <c r="J70" s="163">
        <f>J72+J73+J71</f>
        <v>33655.052730000003</v>
      </c>
      <c r="K70" s="43">
        <f t="shared" ref="K70:K73" si="3">J70*100/F70</f>
        <v>38.569581915096911</v>
      </c>
      <c r="L70" s="147"/>
    </row>
    <row r="71" spans="1:17" ht="284.25" customHeight="1">
      <c r="A71" s="86" t="s">
        <v>54</v>
      </c>
      <c r="B71" s="87" t="s">
        <v>67</v>
      </c>
      <c r="C71" s="175">
        <v>5416.9</v>
      </c>
      <c r="D71" s="175">
        <v>5215</v>
      </c>
      <c r="E71" s="175"/>
      <c r="F71" s="163">
        <f>E71+D71+C71</f>
        <v>10631.9</v>
      </c>
      <c r="G71" s="162">
        <v>2359.66</v>
      </c>
      <c r="H71" s="162">
        <v>2877.96479</v>
      </c>
      <c r="I71" s="162"/>
      <c r="J71" s="158">
        <f>I71+H71+G71</f>
        <v>5237.6247899999998</v>
      </c>
      <c r="K71" s="111">
        <f>J71*100/F71</f>
        <v>49.263299974604728</v>
      </c>
      <c r="L71" s="124" t="s">
        <v>291</v>
      </c>
    </row>
    <row r="72" spans="1:17" ht="227.25" customHeight="1">
      <c r="A72" s="68" t="s">
        <v>56</v>
      </c>
      <c r="B72" s="56" t="s">
        <v>19</v>
      </c>
      <c r="C72" s="175"/>
      <c r="D72" s="175">
        <v>63893</v>
      </c>
      <c r="E72" s="175">
        <v>5970</v>
      </c>
      <c r="F72" s="163">
        <f t="shared" ref="F72:F78" si="4">E72+D72+C72</f>
        <v>69863</v>
      </c>
      <c r="H72" s="162">
        <v>23808.121800000001</v>
      </c>
      <c r="I72" s="162"/>
      <c r="J72" s="158">
        <f>G72+H72+I72</f>
        <v>23808.121800000001</v>
      </c>
      <c r="K72" s="111">
        <f t="shared" si="3"/>
        <v>34.078298670254647</v>
      </c>
      <c r="L72" s="51" t="s">
        <v>214</v>
      </c>
      <c r="Q72" s="85"/>
    </row>
    <row r="73" spans="1:17" ht="275.25" customHeight="1">
      <c r="A73" s="68" t="s">
        <v>57</v>
      </c>
      <c r="B73" s="56" t="s">
        <v>20</v>
      </c>
      <c r="C73" s="175">
        <f>3626.118+624</f>
        <v>4250.1180000000004</v>
      </c>
      <c r="D73" s="175">
        <v>2513</v>
      </c>
      <c r="E73" s="175"/>
      <c r="F73" s="163">
        <f t="shared" si="4"/>
        <v>6763.1180000000004</v>
      </c>
      <c r="G73" s="162">
        <v>2171.09701</v>
      </c>
      <c r="H73" s="162">
        <v>2438.2091300000002</v>
      </c>
      <c r="I73" s="162"/>
      <c r="J73" s="158">
        <f>I73+H73+G73</f>
        <v>4609.3061400000006</v>
      </c>
      <c r="K73" s="111">
        <f t="shared" si="3"/>
        <v>68.153566742440404</v>
      </c>
      <c r="L73" s="51" t="s">
        <v>292</v>
      </c>
    </row>
    <row r="74" spans="1:17" ht="135.75" customHeight="1">
      <c r="A74" s="101" t="s">
        <v>59</v>
      </c>
      <c r="B74" s="102" t="s">
        <v>125</v>
      </c>
      <c r="C74" s="170">
        <v>22767.212</v>
      </c>
      <c r="D74" s="170">
        <v>2970</v>
      </c>
      <c r="E74" s="170"/>
      <c r="F74" s="170">
        <f>E74+D74+C74</f>
        <v>25737.212</v>
      </c>
      <c r="G74" s="170">
        <v>6671.7266900000004</v>
      </c>
      <c r="H74" s="170"/>
      <c r="I74" s="170"/>
      <c r="J74" s="170">
        <f>I74+H74+G74</f>
        <v>6671.7266900000004</v>
      </c>
      <c r="K74" s="112">
        <f>J74*100/F74</f>
        <v>25.922491876742516</v>
      </c>
      <c r="L74" s="153" t="s">
        <v>199</v>
      </c>
    </row>
    <row r="75" spans="1:17" ht="41.25" customHeight="1">
      <c r="A75" s="103"/>
      <c r="B75" s="104"/>
      <c r="C75" s="172"/>
      <c r="D75" s="172"/>
      <c r="E75" s="172"/>
      <c r="F75" s="172"/>
      <c r="G75" s="172"/>
      <c r="H75" s="172"/>
      <c r="I75" s="172"/>
      <c r="J75" s="172"/>
      <c r="K75" s="119"/>
      <c r="L75" s="154" t="s">
        <v>200</v>
      </c>
    </row>
    <row r="76" spans="1:17" ht="75" hidden="1">
      <c r="A76" s="103"/>
      <c r="B76" s="104"/>
      <c r="C76" s="172"/>
      <c r="D76" s="172"/>
      <c r="E76" s="172"/>
      <c r="F76" s="172"/>
      <c r="G76" s="172"/>
      <c r="H76" s="172"/>
      <c r="I76" s="172"/>
      <c r="J76" s="172"/>
      <c r="K76" s="119"/>
      <c r="L76" s="141" t="s">
        <v>154</v>
      </c>
    </row>
    <row r="77" spans="1:17" ht="120.75" customHeight="1">
      <c r="A77" s="103"/>
      <c r="B77" s="104"/>
      <c r="C77" s="172"/>
      <c r="D77" s="172"/>
      <c r="E77" s="172"/>
      <c r="F77" s="172"/>
      <c r="G77" s="172"/>
      <c r="H77" s="172"/>
      <c r="I77" s="172"/>
      <c r="J77" s="172"/>
      <c r="K77" s="119"/>
      <c r="L77" s="104" t="s">
        <v>205</v>
      </c>
    </row>
    <row r="78" spans="1:17" ht="131.25">
      <c r="A78" s="57" t="s">
        <v>61</v>
      </c>
      <c r="B78" s="88" t="s">
        <v>118</v>
      </c>
      <c r="C78" s="163">
        <v>21</v>
      </c>
      <c r="D78" s="163"/>
      <c r="E78" s="163"/>
      <c r="F78" s="163">
        <f t="shared" si="4"/>
        <v>21</v>
      </c>
      <c r="G78" s="163">
        <v>3</v>
      </c>
      <c r="H78" s="163"/>
      <c r="I78" s="163"/>
      <c r="J78" s="163">
        <f>G78+H78+I78</f>
        <v>3</v>
      </c>
      <c r="K78" s="43">
        <f>J78/F78*100</f>
        <v>14.285714285714285</v>
      </c>
      <c r="L78" s="147" t="s">
        <v>179</v>
      </c>
    </row>
    <row r="79" spans="1:17" ht="119.25" customHeight="1">
      <c r="A79" s="89" t="s">
        <v>62</v>
      </c>
      <c r="B79" s="59" t="s">
        <v>119</v>
      </c>
      <c r="C79" s="163">
        <f>C80+C81+C83+C82</f>
        <v>198</v>
      </c>
      <c r="D79" s="163">
        <f t="shared" ref="D79:J79" si="5">D80+D81+D83+D82</f>
        <v>0</v>
      </c>
      <c r="E79" s="163">
        <f t="shared" si="5"/>
        <v>0</v>
      </c>
      <c r="F79" s="163">
        <f t="shared" si="5"/>
        <v>198</v>
      </c>
      <c r="G79" s="163">
        <f t="shared" si="5"/>
        <v>21.616250000000001</v>
      </c>
      <c r="H79" s="163">
        <f t="shared" si="5"/>
        <v>0</v>
      </c>
      <c r="I79" s="163">
        <f t="shared" si="5"/>
        <v>0</v>
      </c>
      <c r="J79" s="163">
        <f t="shared" si="5"/>
        <v>21.616250000000001</v>
      </c>
      <c r="K79" s="43">
        <f>J79*100/F79</f>
        <v>10.917297979797979</v>
      </c>
      <c r="L79" s="147"/>
    </row>
    <row r="80" spans="1:17" ht="75">
      <c r="A80" s="90" t="s">
        <v>106</v>
      </c>
      <c r="B80" s="56" t="s">
        <v>22</v>
      </c>
      <c r="C80" s="175">
        <v>23</v>
      </c>
      <c r="D80" s="175"/>
      <c r="E80" s="175"/>
      <c r="F80" s="163">
        <f>E80+D80+C80</f>
        <v>23</v>
      </c>
      <c r="G80" s="175">
        <v>0</v>
      </c>
      <c r="H80" s="163"/>
      <c r="I80" s="163"/>
      <c r="J80" s="163">
        <f>I80+H80+G80</f>
        <v>0</v>
      </c>
      <c r="K80" s="43">
        <f>J80*100/F80</f>
        <v>0</v>
      </c>
      <c r="L80" s="195" t="s">
        <v>210</v>
      </c>
    </row>
    <row r="81" spans="1:12" ht="56.25">
      <c r="A81" s="91" t="s">
        <v>107</v>
      </c>
      <c r="B81" s="82" t="s">
        <v>70</v>
      </c>
      <c r="C81" s="175">
        <v>50</v>
      </c>
      <c r="D81" s="175"/>
      <c r="E81" s="175"/>
      <c r="F81" s="163">
        <f>E81+D81+C81</f>
        <v>50</v>
      </c>
      <c r="G81" s="175">
        <v>3.24</v>
      </c>
      <c r="H81" s="163"/>
      <c r="I81" s="163"/>
      <c r="J81" s="163">
        <f>I81+H81+G81</f>
        <v>3.24</v>
      </c>
      <c r="K81" s="43">
        <f>J81*100/F81</f>
        <v>6.48</v>
      </c>
      <c r="L81" s="195" t="s">
        <v>212</v>
      </c>
    </row>
    <row r="82" spans="1:12" ht="75">
      <c r="A82" s="68" t="s">
        <v>108</v>
      </c>
      <c r="B82" s="87" t="s">
        <v>24</v>
      </c>
      <c r="C82" s="175">
        <v>120</v>
      </c>
      <c r="D82" s="175"/>
      <c r="E82" s="175"/>
      <c r="F82" s="163">
        <f>E82+D82+C82</f>
        <v>120</v>
      </c>
      <c r="G82" s="175">
        <v>18.376249999999999</v>
      </c>
      <c r="H82" s="175"/>
      <c r="I82" s="175"/>
      <c r="J82" s="163">
        <f>I82+H82+G82</f>
        <v>18.376249999999999</v>
      </c>
      <c r="K82" s="43">
        <f>J82*100/F82</f>
        <v>15.313541666666667</v>
      </c>
      <c r="L82" s="196" t="s">
        <v>211</v>
      </c>
    </row>
    <row r="83" spans="1:12" ht="56.25">
      <c r="A83" s="68" t="s">
        <v>109</v>
      </c>
      <c r="B83" s="87" t="s">
        <v>25</v>
      </c>
      <c r="C83" s="175">
        <v>5</v>
      </c>
      <c r="D83" s="175"/>
      <c r="E83" s="175"/>
      <c r="F83" s="163">
        <f>E83+D83+C83</f>
        <v>5</v>
      </c>
      <c r="G83" s="175">
        <v>0</v>
      </c>
      <c r="H83" s="175"/>
      <c r="I83" s="175"/>
      <c r="J83" s="163">
        <f>I83+H83+G83</f>
        <v>0</v>
      </c>
      <c r="K83" s="43">
        <f>J83*100/F83</f>
        <v>0</v>
      </c>
      <c r="L83" s="124" t="s">
        <v>87</v>
      </c>
    </row>
    <row r="84" spans="1:12" ht="112.5">
      <c r="A84" s="70" t="s">
        <v>63</v>
      </c>
      <c r="B84" s="71" t="s">
        <v>120</v>
      </c>
      <c r="C84" s="170">
        <v>1654.5</v>
      </c>
      <c r="D84" s="170"/>
      <c r="E84" s="170"/>
      <c r="F84" s="170">
        <f>E84+D84+C84</f>
        <v>1654.5</v>
      </c>
      <c r="G84" s="170">
        <v>601.55938000000003</v>
      </c>
      <c r="H84" s="170"/>
      <c r="I84" s="170"/>
      <c r="J84" s="170">
        <f>G84+I84+H84</f>
        <v>601.55938000000003</v>
      </c>
      <c r="K84" s="112">
        <f>J84/F84*100</f>
        <v>36.358983378664249</v>
      </c>
      <c r="L84" s="54" t="s">
        <v>192</v>
      </c>
    </row>
    <row r="85" spans="1:12" ht="75">
      <c r="A85" s="83"/>
      <c r="B85" s="198"/>
      <c r="C85" s="172"/>
      <c r="D85" s="172"/>
      <c r="E85" s="172"/>
      <c r="F85" s="172"/>
      <c r="G85" s="172"/>
      <c r="H85" s="172"/>
      <c r="I85" s="172"/>
      <c r="J85" s="172"/>
      <c r="K85" s="119"/>
      <c r="L85" s="61" t="s">
        <v>293</v>
      </c>
    </row>
    <row r="86" spans="1:12" ht="93.75">
      <c r="A86" s="197"/>
      <c r="B86" s="199"/>
      <c r="C86" s="178"/>
      <c r="D86" s="178"/>
      <c r="E86" s="172"/>
      <c r="F86" s="178"/>
      <c r="G86" s="178"/>
      <c r="H86" s="178"/>
      <c r="I86" s="178"/>
      <c r="J86" s="178"/>
      <c r="K86" s="120"/>
      <c r="L86" s="149" t="s">
        <v>294</v>
      </c>
    </row>
    <row r="87" spans="1:12" ht="76.5" customHeight="1">
      <c r="A87" s="89" t="s">
        <v>64</v>
      </c>
      <c r="B87" s="92" t="s">
        <v>121</v>
      </c>
      <c r="C87" s="170">
        <f t="shared" ref="C87:J87" si="6">C88+C92</f>
        <v>39201.724999999999</v>
      </c>
      <c r="D87" s="163">
        <f t="shared" si="6"/>
        <v>3000</v>
      </c>
      <c r="E87" s="170">
        <f t="shared" si="6"/>
        <v>0</v>
      </c>
      <c r="F87" s="163">
        <f t="shared" si="6"/>
        <v>42201.724999999999</v>
      </c>
      <c r="G87" s="163">
        <f>G88+G92-0.01</f>
        <v>4325.6883600000001</v>
      </c>
      <c r="H87" s="163">
        <f t="shared" si="6"/>
        <v>0</v>
      </c>
      <c r="I87" s="163">
        <f t="shared" si="6"/>
        <v>0</v>
      </c>
      <c r="J87" s="163">
        <f>J88+J92-0.01</f>
        <v>4325.6883600000001</v>
      </c>
      <c r="K87" s="43">
        <f>J87*100/F87</f>
        <v>10.25002736262558</v>
      </c>
      <c r="L87" s="147"/>
    </row>
    <row r="88" spans="1:12" ht="138" customHeight="1">
      <c r="A88" s="93" t="s">
        <v>65</v>
      </c>
      <c r="B88" s="94" t="s">
        <v>26</v>
      </c>
      <c r="C88" s="169">
        <v>38701.724999999999</v>
      </c>
      <c r="D88" s="169">
        <v>3000</v>
      </c>
      <c r="E88" s="169"/>
      <c r="F88" s="170">
        <f>E88+D88+C88</f>
        <v>41701.724999999999</v>
      </c>
      <c r="G88" s="169">
        <v>4033.5437200000001</v>
      </c>
      <c r="H88" s="169">
        <v>0</v>
      </c>
      <c r="I88" s="169"/>
      <c r="J88" s="170">
        <f>I88+H88+G88</f>
        <v>4033.5437200000001</v>
      </c>
      <c r="K88" s="112">
        <f>J88*100/F88</f>
        <v>9.6723665987438174</v>
      </c>
      <c r="L88" s="151" t="s">
        <v>197</v>
      </c>
    </row>
    <row r="89" spans="1:12" ht="81.75" customHeight="1">
      <c r="A89" s="93"/>
      <c r="B89" s="53"/>
      <c r="C89" s="169"/>
      <c r="D89" s="169"/>
      <c r="E89" s="169"/>
      <c r="F89" s="170"/>
      <c r="G89" s="169"/>
      <c r="H89" s="169"/>
      <c r="I89" s="169"/>
      <c r="J89" s="170"/>
      <c r="K89" s="112"/>
      <c r="L89" s="152" t="s">
        <v>198</v>
      </c>
    </row>
    <row r="90" spans="1:12" ht="37.5" hidden="1">
      <c r="A90" s="93"/>
      <c r="B90" s="53"/>
      <c r="C90" s="169"/>
      <c r="D90" s="169"/>
      <c r="E90" s="169"/>
      <c r="F90" s="170"/>
      <c r="G90" s="169"/>
      <c r="H90" s="169"/>
      <c r="I90" s="169"/>
      <c r="J90" s="170"/>
      <c r="K90" s="112"/>
      <c r="L90" s="137" t="s">
        <v>157</v>
      </c>
    </row>
    <row r="91" spans="1:12" ht="37.5" hidden="1">
      <c r="A91" s="97"/>
      <c r="B91" s="110"/>
      <c r="C91" s="171"/>
      <c r="D91" s="171"/>
      <c r="E91" s="171"/>
      <c r="F91" s="172"/>
      <c r="G91" s="171"/>
      <c r="H91" s="171"/>
      <c r="I91" s="171"/>
      <c r="J91" s="172"/>
      <c r="K91" s="119"/>
      <c r="L91" s="138" t="s">
        <v>142</v>
      </c>
    </row>
    <row r="92" spans="1:12" ht="37.5">
      <c r="A92" s="90" t="s">
        <v>66</v>
      </c>
      <c r="B92" s="56" t="s">
        <v>27</v>
      </c>
      <c r="C92" s="175">
        <v>500</v>
      </c>
      <c r="D92" s="175"/>
      <c r="E92" s="175"/>
      <c r="F92" s="163">
        <f>E92+D92+C92</f>
        <v>500</v>
      </c>
      <c r="G92" s="175">
        <v>292.15463999999997</v>
      </c>
      <c r="H92" s="175"/>
      <c r="I92" s="175"/>
      <c r="J92" s="163">
        <f>I92+H92+G92</f>
        <v>292.15463999999997</v>
      </c>
      <c r="K92" s="43">
        <f>J92*100/F92</f>
        <v>58.430927999999994</v>
      </c>
      <c r="L92" s="147" t="s">
        <v>164</v>
      </c>
    </row>
    <row r="93" spans="1:12" ht="197.25" customHeight="1">
      <c r="A93" s="70" t="s">
        <v>68</v>
      </c>
      <c r="B93" s="77" t="s">
        <v>51</v>
      </c>
      <c r="C93" s="170">
        <v>131375.90599999999</v>
      </c>
      <c r="D93" s="170">
        <v>1311.9</v>
      </c>
      <c r="E93" s="170"/>
      <c r="F93" s="170">
        <f>E93+D93+C93</f>
        <v>132687.80599999998</v>
      </c>
      <c r="G93" s="170">
        <v>67165.849239999996</v>
      </c>
      <c r="H93" s="170">
        <v>747.71267</v>
      </c>
      <c r="I93" s="170"/>
      <c r="J93" s="170">
        <f>SUM(G93:I93)</f>
        <v>67913.561909999989</v>
      </c>
      <c r="K93" s="112">
        <f>J93*100/F93</f>
        <v>51.182971485714368</v>
      </c>
      <c r="L93" s="54" t="s">
        <v>184</v>
      </c>
    </row>
    <row r="94" spans="1:12" ht="267" customHeight="1">
      <c r="A94" s="64"/>
      <c r="B94" s="79"/>
      <c r="C94" s="178"/>
      <c r="D94" s="178"/>
      <c r="E94" s="178"/>
      <c r="F94" s="178"/>
      <c r="G94" s="178"/>
      <c r="H94" s="178"/>
      <c r="I94" s="178"/>
      <c r="J94" s="178"/>
      <c r="K94" s="120"/>
      <c r="L94" s="79" t="s">
        <v>193</v>
      </c>
    </row>
    <row r="95" spans="1:12" ht="36.75" customHeight="1">
      <c r="A95" s="95" t="s">
        <v>69</v>
      </c>
      <c r="B95" s="59" t="s">
        <v>122</v>
      </c>
      <c r="C95" s="163">
        <f t="shared" ref="C95:I95" si="7">C98+C96+C97+C99</f>
        <v>374.4</v>
      </c>
      <c r="D95" s="163">
        <f t="shared" si="7"/>
        <v>822.23213999999996</v>
      </c>
      <c r="E95" s="163">
        <f t="shared" si="7"/>
        <v>1603.7678599999999</v>
      </c>
      <c r="F95" s="163">
        <f t="shared" si="7"/>
        <v>2800.4</v>
      </c>
      <c r="G95" s="163">
        <f t="shared" si="7"/>
        <v>374.4</v>
      </c>
      <c r="H95" s="163">
        <f t="shared" si="7"/>
        <v>822.23213999999996</v>
      </c>
      <c r="I95" s="163">
        <f t="shared" si="7"/>
        <v>1603.7678599999999</v>
      </c>
      <c r="J95" s="163">
        <f t="shared" ref="J95:J99" si="8">I95+H95+G95</f>
        <v>2800.4</v>
      </c>
      <c r="K95" s="43">
        <f t="shared" ref="K95:K97" si="9">J95*100/F95</f>
        <v>100</v>
      </c>
      <c r="L95" s="147"/>
    </row>
    <row r="96" spans="1:12" ht="39" hidden="1" customHeight="1">
      <c r="A96" s="90" t="s">
        <v>140</v>
      </c>
      <c r="B96" s="96" t="s">
        <v>28</v>
      </c>
      <c r="C96" s="175">
        <v>0</v>
      </c>
      <c r="D96" s="175"/>
      <c r="E96" s="175"/>
      <c r="F96" s="163">
        <f>E96+D96+C96</f>
        <v>0</v>
      </c>
      <c r="G96" s="175">
        <v>0</v>
      </c>
      <c r="H96" s="175"/>
      <c r="I96" s="175"/>
      <c r="J96" s="163">
        <f t="shared" si="8"/>
        <v>0</v>
      </c>
      <c r="K96" s="43">
        <v>0</v>
      </c>
      <c r="L96" s="135"/>
    </row>
    <row r="97" spans="1:12" ht="93.75" hidden="1">
      <c r="A97" s="90" t="s">
        <v>75</v>
      </c>
      <c r="B97" s="96" t="s">
        <v>29</v>
      </c>
      <c r="C97" s="175"/>
      <c r="D97" s="175"/>
      <c r="E97" s="175"/>
      <c r="F97" s="163">
        <f>E97+D97+C97</f>
        <v>0</v>
      </c>
      <c r="G97" s="175"/>
      <c r="H97" s="175"/>
      <c r="I97" s="175"/>
      <c r="J97" s="163">
        <f t="shared" si="8"/>
        <v>0</v>
      </c>
      <c r="K97" s="43" t="e">
        <f t="shared" si="9"/>
        <v>#DIV/0!</v>
      </c>
      <c r="L97" s="136"/>
    </row>
    <row r="98" spans="1:12" ht="59.25" customHeight="1">
      <c r="A98" s="90" t="s">
        <v>140</v>
      </c>
      <c r="B98" s="96" t="s">
        <v>30</v>
      </c>
      <c r="C98" s="175">
        <v>374.4</v>
      </c>
      <c r="D98" s="175">
        <v>822.23213999999996</v>
      </c>
      <c r="E98" s="175">
        <v>1603.7678599999999</v>
      </c>
      <c r="F98" s="163">
        <f>E98+D98+C98</f>
        <v>2800.4</v>
      </c>
      <c r="G98" s="180">
        <v>374.4</v>
      </c>
      <c r="H98" s="180">
        <v>822.23213999999996</v>
      </c>
      <c r="I98" s="180">
        <v>1603.7678599999999</v>
      </c>
      <c r="J98" s="163">
        <f t="shared" si="8"/>
        <v>2800.4</v>
      </c>
      <c r="K98" s="43">
        <f>J98*100/F98</f>
        <v>100</v>
      </c>
      <c r="L98" s="147" t="s">
        <v>176</v>
      </c>
    </row>
    <row r="99" spans="1:12" ht="93.75" hidden="1">
      <c r="A99" s="90" t="s">
        <v>71</v>
      </c>
      <c r="B99" s="96" t="s">
        <v>31</v>
      </c>
      <c r="C99" s="175"/>
      <c r="D99" s="175"/>
      <c r="E99" s="175"/>
      <c r="F99" s="163">
        <f>E99+D99+C99</f>
        <v>0</v>
      </c>
      <c r="G99" s="180"/>
      <c r="H99" s="180"/>
      <c r="I99" s="180"/>
      <c r="J99" s="163">
        <f t="shared" si="8"/>
        <v>0</v>
      </c>
      <c r="K99" s="43" t="e">
        <f t="shared" ref="K99:K109" si="10">J99*100/F99</f>
        <v>#DIV/0!</v>
      </c>
      <c r="L99" s="135" t="s">
        <v>139</v>
      </c>
    </row>
    <row r="100" spans="1:12" ht="285.75" customHeight="1">
      <c r="A100" s="265" t="s">
        <v>72</v>
      </c>
      <c r="B100" s="267" t="s">
        <v>145</v>
      </c>
      <c r="C100" s="170">
        <v>3719.73</v>
      </c>
      <c r="D100" s="170">
        <v>465</v>
      </c>
      <c r="E100" s="170"/>
      <c r="F100" s="170">
        <f>E100+D100+C100</f>
        <v>4184.7299999999996</v>
      </c>
      <c r="G100" s="170">
        <v>847.69</v>
      </c>
      <c r="H100" s="170">
        <v>201.3646</v>
      </c>
      <c r="I100" s="170"/>
      <c r="J100" s="170">
        <f>I100+H100+G100</f>
        <v>1049.0545999999999</v>
      </c>
      <c r="K100" s="112">
        <f>J100*100/F100</f>
        <v>25.068632862813132</v>
      </c>
      <c r="L100" s="151" t="s">
        <v>273</v>
      </c>
    </row>
    <row r="101" spans="1:12" ht="37.5">
      <c r="A101" s="266"/>
      <c r="B101" s="268"/>
      <c r="C101" s="178"/>
      <c r="D101" s="178"/>
      <c r="E101" s="178"/>
      <c r="F101" s="178"/>
      <c r="G101" s="178"/>
      <c r="H101" s="178"/>
      <c r="I101" s="172"/>
      <c r="J101" s="172"/>
      <c r="K101" s="120"/>
      <c r="L101" s="217" t="s">
        <v>272</v>
      </c>
    </row>
    <row r="102" spans="1:12" ht="120" customHeight="1">
      <c r="A102" s="89" t="s">
        <v>73</v>
      </c>
      <c r="B102" s="59" t="s">
        <v>123</v>
      </c>
      <c r="C102" s="158">
        <f t="shared" ref="C102:J102" si="11">C103+C107+C108</f>
        <v>16614.462</v>
      </c>
      <c r="D102" s="158">
        <f t="shared" si="11"/>
        <v>10000</v>
      </c>
      <c r="E102" s="158">
        <f t="shared" si="11"/>
        <v>0</v>
      </c>
      <c r="F102" s="158">
        <f t="shared" si="11"/>
        <v>26614.462</v>
      </c>
      <c r="G102" s="158">
        <f t="shared" si="11"/>
        <v>4188.65949</v>
      </c>
      <c r="H102" s="158">
        <f t="shared" si="11"/>
        <v>0</v>
      </c>
      <c r="I102" s="158">
        <f t="shared" si="11"/>
        <v>0</v>
      </c>
      <c r="J102" s="158">
        <f t="shared" si="11"/>
        <v>4188.65949</v>
      </c>
      <c r="K102" s="43">
        <f t="shared" si="10"/>
        <v>15.738283531712947</v>
      </c>
      <c r="L102" s="200"/>
    </row>
    <row r="103" spans="1:12" ht="81.75" customHeight="1">
      <c r="A103" s="93" t="s">
        <v>74</v>
      </c>
      <c r="B103" s="76" t="s">
        <v>32</v>
      </c>
      <c r="C103" s="159">
        <v>6827.8819999999996</v>
      </c>
      <c r="D103" s="181">
        <v>10000</v>
      </c>
      <c r="E103" s="159"/>
      <c r="F103" s="161">
        <f>E103+D103+C103</f>
        <v>16827.881999999998</v>
      </c>
      <c r="G103" s="159">
        <v>0</v>
      </c>
      <c r="H103" s="159">
        <v>0</v>
      </c>
      <c r="I103" s="159"/>
      <c r="J103" s="161">
        <f>I103+H103+G103</f>
        <v>0</v>
      </c>
      <c r="K103" s="116">
        <f t="shared" si="10"/>
        <v>0</v>
      </c>
      <c r="L103" s="54" t="s">
        <v>182</v>
      </c>
    </row>
    <row r="104" spans="1:12" ht="159.75" hidden="1" customHeight="1">
      <c r="A104" s="97"/>
      <c r="B104" s="98"/>
      <c r="C104" s="177"/>
      <c r="D104" s="182"/>
      <c r="E104" s="177"/>
      <c r="F104" s="173"/>
      <c r="G104" s="177"/>
      <c r="H104" s="177"/>
      <c r="I104" s="177"/>
      <c r="J104" s="173"/>
      <c r="K104" s="117"/>
      <c r="L104" s="131" t="s">
        <v>156</v>
      </c>
    </row>
    <row r="105" spans="1:12" ht="114.75" customHeight="1">
      <c r="A105" s="97"/>
      <c r="B105" s="98"/>
      <c r="C105" s="177"/>
      <c r="D105" s="182"/>
      <c r="E105" s="177"/>
      <c r="F105" s="173"/>
      <c r="G105" s="177"/>
      <c r="H105" s="177"/>
      <c r="I105" s="177"/>
      <c r="J105" s="173"/>
      <c r="K105" s="117"/>
      <c r="L105" s="148" t="s">
        <v>295</v>
      </c>
    </row>
    <row r="106" spans="1:12" ht="37.5" hidden="1">
      <c r="A106" s="99"/>
      <c r="B106" s="100"/>
      <c r="C106" s="183"/>
      <c r="D106" s="184"/>
      <c r="E106" s="183"/>
      <c r="F106" s="185"/>
      <c r="G106" s="183"/>
      <c r="H106" s="183"/>
      <c r="I106" s="183"/>
      <c r="J106" s="185"/>
      <c r="K106" s="118"/>
      <c r="L106" s="134" t="s">
        <v>143</v>
      </c>
    </row>
    <row r="107" spans="1:12" hidden="1">
      <c r="A107" s="90" t="s">
        <v>75</v>
      </c>
      <c r="B107" s="87" t="s">
        <v>33</v>
      </c>
      <c r="C107" s="162">
        <v>0</v>
      </c>
      <c r="D107" s="162"/>
      <c r="E107" s="162"/>
      <c r="F107" s="158">
        <f>C107</f>
        <v>0</v>
      </c>
      <c r="G107" s="162">
        <v>0</v>
      </c>
      <c r="H107" s="162"/>
      <c r="I107" s="162"/>
      <c r="J107" s="158">
        <f>I107+H107+G107</f>
        <v>0</v>
      </c>
      <c r="K107" s="111">
        <v>0</v>
      </c>
      <c r="L107" s="139"/>
    </row>
    <row r="108" spans="1:12" ht="78" customHeight="1">
      <c r="A108" s="91" t="s">
        <v>75</v>
      </c>
      <c r="B108" s="87" t="s">
        <v>17</v>
      </c>
      <c r="C108" s="162">
        <v>9786.58</v>
      </c>
      <c r="D108" s="162"/>
      <c r="E108" s="162"/>
      <c r="F108" s="158">
        <f>E108+D108+C108</f>
        <v>9786.58</v>
      </c>
      <c r="G108" s="162">
        <v>4188.65949</v>
      </c>
      <c r="H108" s="162"/>
      <c r="I108" s="162"/>
      <c r="J108" s="158">
        <f>I108+H108+G108</f>
        <v>4188.65949</v>
      </c>
      <c r="K108" s="111">
        <f t="shared" si="10"/>
        <v>42.800033208740949</v>
      </c>
      <c r="L108" s="69" t="s">
        <v>183</v>
      </c>
    </row>
    <row r="109" spans="1:12" ht="135" customHeight="1">
      <c r="A109" s="57" t="s">
        <v>76</v>
      </c>
      <c r="B109" s="58" t="s">
        <v>124</v>
      </c>
      <c r="C109" s="163">
        <v>107</v>
      </c>
      <c r="D109" s="163"/>
      <c r="E109" s="163"/>
      <c r="F109" s="163">
        <f>E109+D109+C109</f>
        <v>107</v>
      </c>
      <c r="G109" s="163">
        <v>0</v>
      </c>
      <c r="H109" s="163"/>
      <c r="I109" s="163"/>
      <c r="J109" s="163">
        <f>SUM(G109:I109)</f>
        <v>0</v>
      </c>
      <c r="K109" s="111">
        <f t="shared" si="10"/>
        <v>0</v>
      </c>
      <c r="L109" s="69" t="s">
        <v>171</v>
      </c>
    </row>
    <row r="110" spans="1:12" s="6" customFormat="1" ht="40.5" customHeight="1">
      <c r="A110" s="255" t="s">
        <v>77</v>
      </c>
      <c r="B110" s="256"/>
      <c r="C110" s="186">
        <f t="shared" ref="C110:J110" si="12">C87+C102+C100+C74+C95+C78+C79+C41+C70+C84+C66+C42+C11+C93+C109+C10+C7</f>
        <v>710149.66799999983</v>
      </c>
      <c r="D110" s="186">
        <f t="shared" si="12"/>
        <v>680470.05425000004</v>
      </c>
      <c r="E110" s="186">
        <f t="shared" si="12"/>
        <v>153454.27286</v>
      </c>
      <c r="F110" s="186">
        <f t="shared" si="12"/>
        <v>1544073.99511</v>
      </c>
      <c r="G110" s="186">
        <f t="shared" si="12"/>
        <v>284894.12277000002</v>
      </c>
      <c r="H110" s="186">
        <f t="shared" si="12"/>
        <v>307663.19657999993</v>
      </c>
      <c r="I110" s="186">
        <f t="shared" si="12"/>
        <v>56161.436399999999</v>
      </c>
      <c r="J110" s="186">
        <f t="shared" si="12"/>
        <v>648718.76575000002</v>
      </c>
      <c r="K110" s="121">
        <f>J110/F110*100</f>
        <v>42.013450638017204</v>
      </c>
      <c r="L110" s="126"/>
    </row>
    <row r="111" spans="1:12" s="6" customFormat="1" ht="108.75" customHeight="1">
      <c r="A111" s="41"/>
      <c r="B111" s="41"/>
      <c r="C111" s="187"/>
      <c r="D111" s="187"/>
      <c r="E111" s="187"/>
      <c r="F111" s="187"/>
      <c r="G111" s="187"/>
      <c r="H111" s="187"/>
      <c r="I111" s="187"/>
      <c r="J111" s="187"/>
      <c r="K111" s="122"/>
      <c r="L111" s="127"/>
    </row>
    <row r="112" spans="1:12" ht="0.75" hidden="1" customHeight="1">
      <c r="A112" s="105"/>
      <c r="B112" s="106"/>
      <c r="C112" s="188"/>
      <c r="D112" s="188"/>
      <c r="E112" s="188"/>
      <c r="F112" s="188">
        <f>F110-ОТЧЕТ!B6</f>
        <v>-6.0000002849847078E-3</v>
      </c>
      <c r="G112" s="188"/>
      <c r="H112" s="188"/>
      <c r="I112" s="188"/>
      <c r="J112" s="188">
        <f>J110-ОТЧЕТ!E6</f>
        <v>-1.7000000108964741E-2</v>
      </c>
      <c r="K112" s="123"/>
      <c r="L112" s="105"/>
    </row>
    <row r="113" spans="1:12" ht="20.25">
      <c r="A113" s="113" t="s">
        <v>78</v>
      </c>
      <c r="B113" s="113"/>
      <c r="C113" s="189"/>
      <c r="D113" s="189"/>
      <c r="E113" s="189"/>
      <c r="F113" s="189"/>
      <c r="G113" s="189"/>
      <c r="H113" s="189"/>
      <c r="I113" s="189"/>
      <c r="J113" s="189"/>
      <c r="K113" s="33"/>
      <c r="L113" s="105"/>
    </row>
    <row r="114" spans="1:12" ht="20.25">
      <c r="A114" s="140" t="s">
        <v>79</v>
      </c>
      <c r="B114" s="140"/>
      <c r="C114" s="190"/>
      <c r="D114" s="189"/>
      <c r="E114" s="189"/>
      <c r="F114" s="189"/>
      <c r="G114" s="189"/>
      <c r="H114" s="189"/>
      <c r="I114" s="189"/>
      <c r="J114" s="189"/>
      <c r="K114" s="33"/>
      <c r="L114" s="105"/>
    </row>
    <row r="115" spans="1:12" ht="20.25">
      <c r="A115" s="7" t="s">
        <v>80</v>
      </c>
      <c r="B115" s="7"/>
      <c r="C115" s="191"/>
      <c r="D115" s="191"/>
      <c r="E115" s="192"/>
      <c r="F115" s="193"/>
      <c r="G115" s="192"/>
      <c r="H115" s="192"/>
      <c r="I115" s="192"/>
      <c r="J115" s="193"/>
      <c r="K115" s="8" t="s">
        <v>81</v>
      </c>
    </row>
    <row r="116" spans="1:12" ht="19.5">
      <c r="B116" s="107"/>
    </row>
    <row r="117" spans="1:12" ht="62.25" customHeight="1">
      <c r="L117" s="46"/>
    </row>
    <row r="118" spans="1:12">
      <c r="A118" s="114" t="s">
        <v>82</v>
      </c>
      <c r="B118" s="114"/>
      <c r="L118" s="128"/>
    </row>
    <row r="119" spans="1:12" hidden="1">
      <c r="A119" s="114" t="s">
        <v>110</v>
      </c>
      <c r="B119" s="114"/>
      <c r="L119" s="128"/>
    </row>
    <row r="120" spans="1:12" hidden="1">
      <c r="A120" s="114" t="s">
        <v>111</v>
      </c>
      <c r="B120" s="114"/>
      <c r="L120" s="128"/>
    </row>
    <row r="121" spans="1:12">
      <c r="A121" s="257" t="s">
        <v>83</v>
      </c>
      <c r="B121" s="257"/>
      <c r="L121" s="129"/>
    </row>
    <row r="124" spans="1:12">
      <c r="L124" s="128"/>
    </row>
    <row r="125" spans="1:12">
      <c r="L125" s="128"/>
    </row>
  </sheetData>
  <sheetProtection password="CC21" sheet="1" objects="1" scenarios="1" formatCells="0" formatColumns="0" formatRows="0" insertColumns="0" insertRows="0" insertHyperlinks="0" deleteColumns="0" deleteRows="0" sort="0" autoFilter="0" pivotTables="0"/>
  <mergeCells count="13">
    <mergeCell ref="B66:B68"/>
    <mergeCell ref="A110:B110"/>
    <mergeCell ref="A121:B121"/>
    <mergeCell ref="A1:L1"/>
    <mergeCell ref="A2:L2"/>
    <mergeCell ref="A4:A5"/>
    <mergeCell ref="B4:B5"/>
    <mergeCell ref="C4:F4"/>
    <mergeCell ref="G4:J4"/>
    <mergeCell ref="K4:K5"/>
    <mergeCell ref="L4:L5"/>
    <mergeCell ref="A100:A101"/>
    <mergeCell ref="B100:B101"/>
  </mergeCells>
  <pageMargins left="0.59055118110236227" right="0.59055118110236227" top="0.78740157480314965" bottom="0.39370078740157483" header="0" footer="0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ОТЧЕТ</vt:lpstr>
      <vt:lpstr>ИНФОРМАЦИЯ</vt:lpstr>
      <vt:lpstr>ОТЧЕТ!_GoBack</vt:lpstr>
      <vt:lpstr>ИНФОРМАЦИЯ!Заголовки_для_печати</vt:lpstr>
      <vt:lpstr>ОТЧЕТ!Заголовки_для_печати</vt:lpstr>
      <vt:lpstr>ИНФОРМАЦИЯ!Область_печати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2021-07-26T02:51:32Z</dcterms:modified>
</cp:coreProperties>
</file>